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Suresh\Downloads\"/>
    </mc:Choice>
  </mc:AlternateContent>
  <xr:revisionPtr revIDLastSave="0" documentId="13_ncr:1_{CC26E2D5-7475-4EEE-81A4-BC34A871725D}" xr6:coauthVersionLast="47" xr6:coauthVersionMax="47" xr10:uidLastSave="{00000000-0000-0000-0000-000000000000}"/>
  <bookViews>
    <workbookView xWindow="-120" yWindow="-120" windowWidth="20730" windowHeight="11040" activeTab="3" xr2:uid="{00000000-000D-0000-FFFF-FFFF00000000}"/>
  </bookViews>
  <sheets>
    <sheet name="Sheet1" sheetId="4" r:id="rId1"/>
    <sheet name="REEL Regenerative Tool_Farm" sheetId="1" r:id="rId2"/>
    <sheet name="Narrative Report" sheetId="2" r:id="rId3"/>
    <sheet name="Result" sheetId="3" r:id="rId4"/>
  </sheets>
  <definedNames>
    <definedName name="_xlnm._FilterDatabase" localSheetId="1" hidden="1">'REEL Regenerative Tool_Farm'!$A$17:$O$328</definedName>
  </definedNames>
  <calcPr calcId="191029" forceFullCalc="1"/>
  <pivotCaches>
    <pivotCache cacheId="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3" l="1"/>
  <c r="E38" i="3"/>
  <c r="C38" i="3"/>
  <c r="H35" i="3"/>
  <c r="G35" i="3"/>
  <c r="F35" i="3"/>
  <c r="E35" i="3"/>
  <c r="D35" i="3"/>
  <c r="C35" i="3"/>
  <c r="H34" i="3"/>
  <c r="G34" i="3"/>
  <c r="F34" i="3"/>
  <c r="E34" i="3"/>
  <c r="D34" i="3"/>
  <c r="C34" i="3"/>
  <c r="H33" i="3"/>
  <c r="G33" i="3"/>
  <c r="F33" i="3"/>
  <c r="E33" i="3"/>
  <c r="D33" i="3"/>
  <c r="C33" i="3"/>
  <c r="H32" i="3"/>
  <c r="G32" i="3"/>
  <c r="F32" i="3"/>
  <c r="E32" i="3"/>
  <c r="D32" i="3"/>
  <c r="C32" i="3"/>
  <c r="H31" i="3"/>
  <c r="G31" i="3"/>
  <c r="F31" i="3"/>
  <c r="E31" i="3"/>
  <c r="D31" i="3"/>
  <c r="C31" i="3"/>
  <c r="H30" i="3"/>
  <c r="G30" i="3"/>
  <c r="F30" i="3"/>
  <c r="E30" i="3"/>
  <c r="D30" i="3"/>
  <c r="C30" i="3"/>
  <c r="H29" i="3"/>
  <c r="G29" i="3"/>
  <c r="F29" i="3"/>
  <c r="E29" i="3"/>
  <c r="D29" i="3"/>
  <c r="C29" i="3"/>
  <c r="H28" i="3"/>
  <c r="G28" i="3"/>
  <c r="F28" i="3"/>
  <c r="E28" i="3"/>
  <c r="D28" i="3"/>
  <c r="C28" i="3"/>
  <c r="H27" i="3"/>
  <c r="G27" i="3"/>
  <c r="F27" i="3"/>
  <c r="E27" i="3"/>
  <c r="D27" i="3"/>
  <c r="C27" i="3"/>
  <c r="H26" i="3"/>
  <c r="G26" i="3"/>
  <c r="F26" i="3"/>
  <c r="E26" i="3"/>
  <c r="D26" i="3"/>
  <c r="C26" i="3"/>
  <c r="H25" i="3"/>
  <c r="G25" i="3"/>
  <c r="F25" i="3"/>
  <c r="E25" i="3"/>
  <c r="D25" i="3"/>
  <c r="C25" i="3"/>
  <c r="N328" i="1"/>
  <c r="N327" i="1"/>
  <c r="N326" i="1"/>
  <c r="N325" i="1"/>
  <c r="N324" i="1"/>
  <c r="N323" i="1"/>
  <c r="N320" i="1"/>
  <c r="N319" i="1"/>
  <c r="N318" i="1"/>
  <c r="N317" i="1"/>
  <c r="N316" i="1"/>
  <c r="N313" i="1"/>
  <c r="N311" i="1"/>
  <c r="N310" i="1"/>
  <c r="N307" i="1"/>
  <c r="N305" i="1"/>
  <c r="N304" i="1"/>
  <c r="N303" i="1"/>
  <c r="N300" i="1"/>
  <c r="N299" i="1"/>
  <c r="N298" i="1"/>
  <c r="N296" i="1"/>
  <c r="N295" i="1"/>
  <c r="N294" i="1"/>
  <c r="N293" i="1"/>
  <c r="N292" i="1"/>
  <c r="N290" i="1"/>
  <c r="N289" i="1"/>
  <c r="N288" i="1"/>
  <c r="N287" i="1"/>
  <c r="N286" i="1"/>
  <c r="N285" i="1"/>
  <c r="N282" i="1"/>
  <c r="N281" i="1"/>
  <c r="N280" i="1"/>
  <c r="N279" i="1"/>
  <c r="N278" i="1"/>
  <c r="N275" i="1"/>
  <c r="N274" i="1"/>
  <c r="N272" i="1"/>
  <c r="N269" i="1"/>
  <c r="N268" i="1"/>
  <c r="N267" i="1"/>
  <c r="N266" i="1"/>
  <c r="N264" i="1"/>
  <c r="N263" i="1"/>
  <c r="N260" i="1"/>
  <c r="N259" i="1"/>
  <c r="N258" i="1"/>
  <c r="N257" i="1"/>
  <c r="N256" i="1"/>
  <c r="N253" i="1"/>
  <c r="N252" i="1"/>
  <c r="N251" i="1"/>
  <c r="N250" i="1"/>
  <c r="N248" i="1"/>
  <c r="N247" i="1"/>
  <c r="N245" i="1"/>
  <c r="N244" i="1"/>
  <c r="N240" i="1"/>
  <c r="N239" i="1"/>
  <c r="N236" i="1"/>
  <c r="N235" i="1"/>
  <c r="N234" i="1"/>
  <c r="N230" i="1"/>
  <c r="N229" i="1"/>
  <c r="N228" i="1"/>
  <c r="N227" i="1"/>
  <c r="N226" i="1"/>
  <c r="N225" i="1"/>
  <c r="N222" i="1"/>
  <c r="N221" i="1"/>
  <c r="N220" i="1"/>
  <c r="N217" i="1"/>
  <c r="N216" i="1"/>
  <c r="N214" i="1"/>
  <c r="N213" i="1"/>
  <c r="N212" i="1"/>
  <c r="N209" i="1"/>
  <c r="N208" i="1"/>
  <c r="N207" i="1"/>
  <c r="N206" i="1"/>
  <c r="N205" i="1"/>
  <c r="N201" i="1"/>
  <c r="N200" i="1"/>
  <c r="N199" i="1"/>
  <c r="N198" i="1"/>
  <c r="N197" i="1"/>
  <c r="N196" i="1"/>
  <c r="N195" i="1"/>
  <c r="N192" i="1"/>
  <c r="N189" i="1"/>
  <c r="N187" i="1"/>
  <c r="N186" i="1"/>
  <c r="N185" i="1"/>
  <c r="N184" i="1"/>
  <c r="N183" i="1"/>
  <c r="N182" i="1"/>
  <c r="N178" i="1"/>
  <c r="N177" i="1"/>
  <c r="N176" i="1"/>
  <c r="N173" i="1"/>
  <c r="N172" i="1"/>
  <c r="N171" i="1"/>
  <c r="N169" i="1"/>
  <c r="N167" i="1"/>
  <c r="N166" i="1"/>
  <c r="N165" i="1"/>
  <c r="N163" i="1"/>
  <c r="N162" i="1"/>
  <c r="N161" i="1"/>
  <c r="N160" i="1"/>
  <c r="N159" i="1"/>
  <c r="N156" i="1"/>
  <c r="N155" i="1"/>
  <c r="N154" i="1"/>
  <c r="N152" i="1"/>
  <c r="N151" i="1"/>
  <c r="N150" i="1"/>
  <c r="N149" i="1"/>
  <c r="N147" i="1"/>
  <c r="N146" i="1"/>
  <c r="N145" i="1"/>
  <c r="N143" i="1"/>
  <c r="N142" i="1"/>
  <c r="N141" i="1"/>
  <c r="N140" i="1"/>
  <c r="N139" i="1"/>
  <c r="N135" i="1"/>
  <c r="N134" i="1"/>
  <c r="N133" i="1"/>
  <c r="N131" i="1"/>
  <c r="N130" i="1"/>
  <c r="N129" i="1"/>
  <c r="N128" i="1"/>
  <c r="N127" i="1"/>
  <c r="N126" i="1"/>
  <c r="N125" i="1"/>
  <c r="N122" i="1"/>
  <c r="N121" i="1"/>
  <c r="N120" i="1"/>
  <c r="N119" i="1"/>
  <c r="N116" i="1"/>
  <c r="N115" i="1"/>
  <c r="N114" i="1"/>
  <c r="N113" i="1"/>
  <c r="N112" i="1"/>
  <c r="N111" i="1"/>
  <c r="N107" i="1"/>
  <c r="N106" i="1"/>
  <c r="N105" i="1"/>
  <c r="N104" i="1"/>
  <c r="N103" i="1"/>
  <c r="N102" i="1"/>
  <c r="N101" i="1"/>
  <c r="N100" i="1"/>
  <c r="N99" i="1"/>
  <c r="N96" i="1"/>
  <c r="N95" i="1"/>
  <c r="N94" i="1"/>
  <c r="N93" i="1"/>
  <c r="N89" i="1"/>
  <c r="N88" i="1"/>
  <c r="N86" i="1"/>
  <c r="N85" i="1"/>
  <c r="N84" i="1"/>
  <c r="N83" i="1"/>
  <c r="N81" i="1"/>
  <c r="N80" i="1"/>
  <c r="N78" i="1"/>
  <c r="N77" i="1"/>
  <c r="N76" i="1"/>
  <c r="N75" i="1"/>
  <c r="N74" i="1"/>
  <c r="N73" i="1"/>
  <c r="N72" i="1"/>
  <c r="N69" i="1"/>
  <c r="N68" i="1"/>
  <c r="N67" i="1"/>
  <c r="N65" i="1"/>
  <c r="N64" i="1"/>
  <c r="N61" i="1"/>
  <c r="N60" i="1"/>
  <c r="N59" i="1"/>
  <c r="N58" i="1"/>
  <c r="N57" i="1"/>
  <c r="N54" i="1"/>
  <c r="N53" i="1"/>
  <c r="N52" i="1"/>
  <c r="N48" i="1"/>
  <c r="N47" i="1"/>
  <c r="N44" i="1"/>
  <c r="N42" i="1"/>
  <c r="N40" i="1"/>
  <c r="N39" i="1"/>
  <c r="N38" i="1"/>
  <c r="N35" i="1"/>
  <c r="N34" i="1"/>
  <c r="N33" i="1"/>
  <c r="N32" i="1"/>
  <c r="N29" i="1"/>
  <c r="N28" i="1"/>
  <c r="N27" i="1"/>
  <c r="N26" i="1"/>
  <c r="N25" i="1"/>
  <c r="N22" i="1"/>
  <c r="N21" i="1"/>
  <c r="C36" i="3" l="1"/>
  <c r="G36" i="3"/>
  <c r="D36" i="3"/>
  <c r="H36" i="3"/>
  <c r="F36" i="3"/>
  <c r="E36" i="3"/>
  <c r="K21" i="3" l="1"/>
  <c r="C37" i="3"/>
  <c r="K22" i="3" s="1"/>
  <c r="K19" i="3"/>
  <c r="K20" i="3" s="1"/>
</calcChain>
</file>

<file path=xl/sharedStrings.xml><?xml version="1.0" encoding="utf-8"?>
<sst xmlns="http://schemas.openxmlformats.org/spreadsheetml/2006/main" count="2395" uniqueCount="1466">
  <si>
    <t>Date(s) of audit</t>
  </si>
  <si>
    <t>22-08-2025</t>
  </si>
  <si>
    <t>Number of onsite days</t>
  </si>
  <si>
    <t>Type of verification/audit</t>
  </si>
  <si>
    <t>Total Number of Farmers</t>
  </si>
  <si>
    <t>Producer Group Name/ID</t>
  </si>
  <si>
    <t>Amalner PG - 2 / INMAAM0053</t>
  </si>
  <si>
    <t>Total Number of Workers (Producer Group)</t>
  </si>
  <si>
    <t>Ginner Nº1 - Name</t>
  </si>
  <si>
    <t>Total Number of Workers (Ginner Nº1)</t>
  </si>
  <si>
    <t>Ginner Nº2 - Name</t>
  </si>
  <si>
    <t>Total Number of Workers (Ginner Nº2)</t>
  </si>
  <si>
    <t>Ginner Nº3 - Name</t>
  </si>
  <si>
    <t>Total Number of Workers (Ginner Nº3)</t>
  </si>
  <si>
    <t>Verification year</t>
  </si>
  <si>
    <t>Verification Cycle requirements chose the year of assessment: (year 1, year 2, year 3)</t>
  </si>
  <si>
    <t>Country of verification/audit</t>
  </si>
  <si>
    <t>India</t>
  </si>
  <si>
    <t>Name of Verifiers: Lead &amp; Team member(s)</t>
  </si>
  <si>
    <t>Regenerative (R)</t>
  </si>
  <si>
    <t>Group</t>
  </si>
  <si>
    <t>Major (M)</t>
  </si>
  <si>
    <t>Nr</t>
  </si>
  <si>
    <t>Standard Requirements</t>
  </si>
  <si>
    <t>Farm Size</t>
  </si>
  <si>
    <t>Applicability Year</t>
  </si>
  <si>
    <t>Full Compliance (FC)</t>
  </si>
  <si>
    <t>Partial Compliance (PC)</t>
  </si>
  <si>
    <t>Non Compliance (NC)</t>
  </si>
  <si>
    <t>Guidance for the requirement</t>
  </si>
  <si>
    <t>Compliance Status</t>
  </si>
  <si>
    <t>Compliance Remarks</t>
  </si>
  <si>
    <t>Score</t>
  </si>
  <si>
    <t>Auditor/Verifier Comments</t>
  </si>
  <si>
    <t>Integrated Management System</t>
  </si>
  <si>
    <t>Contracts and Agreements</t>
  </si>
  <si>
    <t>1.1.1</t>
  </si>
  <si>
    <t>Written Contracts, memberships and agreements shall be in place at all levels.</t>
  </si>
  <si>
    <t>PG</t>
  </si>
  <si>
    <t>1.1.1.1</t>
  </si>
  <si>
    <t>A written agreement between the Implementation Partner/ Producer Group and CottonConnect shall be maintained.</t>
  </si>
  <si>
    <t>SF, LF</t>
  </si>
  <si>
    <t>A valid countersigned agreement is available.</t>
  </si>
  <si>
    <t>An agreement is available but not signed</t>
  </si>
  <si>
    <t>The agreement is not available.</t>
  </si>
  <si>
    <t xml:space="preserve">Valid agreements between all concerned parties need to be in place. </t>
  </si>
  <si>
    <t>PG &amp; G</t>
  </si>
  <si>
    <t>1.1.1.2</t>
  </si>
  <si>
    <t>An agreement between Ginners, the Implementation Partner/Producer Group, and CottonConnect shall be in place, clearly defining, among other aspects, the purchase requirements.</t>
  </si>
  <si>
    <t>An agreement is in place and has been signed by all three parties.</t>
  </si>
  <si>
    <t>An agreement is in place but has not been signed by all three parties.</t>
  </si>
  <si>
    <t>The agreement is not in place.</t>
  </si>
  <si>
    <t>Valid agreements between all concerned parties must be in place.
A separate agreement must be in place between CottonConnect and the ginner.</t>
  </si>
  <si>
    <t>Producer group/cluster set up</t>
  </si>
  <si>
    <t>1.2.1</t>
  </si>
  <si>
    <t>A producer group/cluster structure shall be implemented, and the communication strategies with farmer members (capacity building, 1st and 2nd level facilitation) described in detail.</t>
  </si>
  <si>
    <t>1.2.1.1</t>
  </si>
  <si>
    <t>The structure and communication strategies of the producer group and implementation Partner shall be described in detail.</t>
  </si>
  <si>
    <t>The structure of the producer group and implementing partner, along with their communication strategies, have been implemented and described in detail.</t>
  </si>
  <si>
    <t>The structure and communication strategies of the producer group and implementing partner are described, but have not been implemented, or vice versa.</t>
  </si>
  <si>
    <t>The producer group and implementing partner structure, along with the communication strategy, is neither described in detail nor implemented.</t>
  </si>
  <si>
    <t>There should be an organogram depicting the relationship between the farmer and Producer Group (PG) staff. an updated document containing the roles and responsibilities of each stake holder in the PG  should be available at the PG level.  The organogram should be supported with he geographical area managed by the PG and the responsible staffs. it is ideal to get the farmer wise numbers against each FE. A map available at the PG level indicating the distance to villages and the number of farmers is recommended.</t>
  </si>
  <si>
    <t>1.2.1.2</t>
  </si>
  <si>
    <t>Farmers' groups shall be established for programme implementation. The mode of operation, group leaders, and communication channels shall be clearly defined.</t>
  </si>
  <si>
    <t>SF</t>
  </si>
  <si>
    <t>The program is implemented with an established farmers' group. The mode of operation, group leaders, and communication channels are clearly defined and demonstrated.</t>
  </si>
  <si>
    <t>Farmers' groups are partially formed for program implementation. The mode of operation, group leaders, and communication channels are only partially defined and implemented.</t>
  </si>
  <si>
    <t>The program is implemented without establishing a farmers' group. The mode of operation, group leaders, and communication channels are neither defined nor demonstrated.</t>
  </si>
  <si>
    <t xml:space="preserve">Each farmer group should consist of a maximum of 50 farmers.  The information about all the farmer groups with a leader should be available at the PG level.  The farm group leader should be aware about their responsibilities and the group members should aware about their group leader.  A document describing the overall responsibilities of the gram group leader need to be available at the PG and the leader should be aware about the functions. The communication channel for the Farm leader need to be available with the PG.   </t>
  </si>
  <si>
    <t>M</t>
  </si>
  <si>
    <t>1.2.1.3</t>
  </si>
  <si>
    <t>A documented farmer profile shall be maintained.
Reference: MEL Guidelines</t>
  </si>
  <si>
    <t>A documented farmer profile shall be maintained.
Ref: MEL Guidelines</t>
  </si>
  <si>
    <t>A documented farmer's profile  is maintained but lacks some details.</t>
  </si>
  <si>
    <t>A documented farmer's profile  is not maintained.</t>
  </si>
  <si>
    <t>The farmer list with name, farmer code and the details on the agriculture and cotton land shall be available at the PG level.  At the PG level, overall active farmer and the expected seed cotton estimation should be available.  For all active farmers FFB should be completed as per the MEL guidance and requirements.(100% for transitioning farmers and sampled for graduate farmers)</t>
  </si>
  <si>
    <t>1.2.1.4</t>
  </si>
  <si>
    <t>A Farmers Field Book (FFB) for control farmers, along with a relevant data capturing, storage, and retrieval system, shall be implemented for comparison with REEL Cotton farmers. 
Reference: MEL GuidelineAs</t>
  </si>
  <si>
    <t xml:space="preserve">A Farmers' Field Book (FFB) for control farmers and a relevant data capturing, storage, and retrieval system are in place.
Ref: MEL Guidelines </t>
  </si>
  <si>
    <t xml:space="preserve">Either the Farmers' Field Book (FFB) for control farmers, or the relevant data capturing, storage, and retrieval system is not in place. </t>
  </si>
  <si>
    <t>Neither the Farmers' Field Book (FFB) for control farmers nor the relevant data capturing, storage, and retrieval system is in place.</t>
  </si>
  <si>
    <t xml:space="preserve">The farmer list and FFB should be completed for control farmers as per the MEL guidance and requirements. The details of the farmers with name, farmer code and the details on the agriculture and cotton land shall be available at the PG level.  The PG should clearly indicate the frequency of data collection from the control farmers. </t>
  </si>
  <si>
    <t>1.2.1.5</t>
  </si>
  <si>
    <t>A guideline on the implementation of decent work practices for farms and farmers shall be in place.</t>
  </si>
  <si>
    <t>Communication or documentation on the implementation of decent work at the farm or for farmers is maintained.</t>
  </si>
  <si>
    <t>Communication or documentation on the implementation of decent work at the farm or for farmers is missing for some farms or farmers.</t>
  </si>
  <si>
    <t>Neither communication nor documentation on the implementation of decent work at the farm or for farmers is in place.</t>
  </si>
  <si>
    <t xml:space="preserve">The guidance note on decent work practices for farm and farmers shall be available at the PG level. </t>
  </si>
  <si>
    <t>Documentation &amp; Information Management</t>
  </si>
  <si>
    <t>1.3.1</t>
  </si>
  <si>
    <t xml:space="preserve">A System shall be in place on Documentation &amp; Information management to record, collect, collate, store, extract and report the data required for the program needs. </t>
  </si>
  <si>
    <t>1.3.1.1</t>
  </si>
  <si>
    <t xml:space="preserve">An updated REEL Programme Plan shall be in place.
Guidance- A program implementation plan outlines how the REEL program will be put into action, including programme activities, scope, timeline, tasks, communication, risk management, and monitoring/evaluation, ensuring a structured and successful execution. 
Key elements:
i. Programme activities: Clearly define what the programme activities want to achieve, using SMART (Specific, Measurable, Achievable, Relevant, Time-bound) criteria. 
ii. Timelines: Establish a realistic schedule with key dates and deadlines for each activity and milestone. 
iii. Monitoring and Evaluation: Define how progress will be tracked and measured against the established objectives. 
</t>
  </si>
  <si>
    <t>An updated REEL program plan is in place.</t>
  </si>
  <si>
    <t>The REEL program plan is in place but is not regularly updated.</t>
  </si>
  <si>
    <t>The REEL program plan is not in place.</t>
  </si>
  <si>
    <t>A program implementation plan outlines how the REEL program will be put into action, including programme activities, scope, timeline, tasks, communication, risk management, and monitoring/evaluation, ensuring a structured and successful execution. 
Key elements can be:
I. Programme activities: Clearly define what the programme activities want to achieve, using SMART (Specific, Measurable, Achievable, Relevant, Time-bound) criteria. 
ii. Timelines: Establish a realistic schedule with key dates and deadlines for each activity and milestone. 
iii. Monitoring and Evaluation: Define how progress will be tracked and measured against the established objectives. 
iv. the programme plan need to be updated on a regular basis at the PG level and there should be a system to review and update this at the LIP level or at the cottonconnect level.</t>
  </si>
  <si>
    <t>1.3.1.2</t>
  </si>
  <si>
    <t>Results indicators shall be reported annually and records shall be maintained.
Ref: MEL Guidelines</t>
  </si>
  <si>
    <t>Result indicators are reported periodically, and records are available.</t>
  </si>
  <si>
    <t>Result indicators are reported and records are maintained, but not on a periodic basis.</t>
  </si>
  <si>
    <t>Result indicators are not reported, and records are not maintained.</t>
  </si>
  <si>
    <t>Records of the result indicators(KPI) should be maintained, and the annual impact report for the previous year should be prepared in accordance with the MEL guidelines.</t>
  </si>
  <si>
    <t>1.3.1.3</t>
  </si>
  <si>
    <t>Monthly progress reports (MPR) shall be submitted.</t>
  </si>
  <si>
    <t>Monthly Progress Reports (MPR) are submitted by the due dates.</t>
  </si>
  <si>
    <t>Progress reports are submitted, but not on a monthly basis.</t>
  </si>
  <si>
    <t>Monthly Progress Reports (MPR) are not submitted.</t>
  </si>
  <si>
    <t>The Monthly Progress Report (MPR) must be submitted by agreed timeline by the PG to LIP and then to CottonConnect.  A consolidated MPR at the LIP level need to be submitted to Cottonconnect with the progress assesses for each PG.</t>
  </si>
  <si>
    <t>1.3.1.4</t>
  </si>
  <si>
    <t>Data storage and record retrievability shall be demonstrated at the respective stakeholder level.</t>
  </si>
  <si>
    <t>Data storage, records, and retrievability are demonstrated at the respective stakeholder level.</t>
  </si>
  <si>
    <t>A system for data storage and record retrievability exists, but it is inadequate.</t>
  </si>
  <si>
    <t>No system exists to demonstrate data storage or record retrievability.</t>
  </si>
  <si>
    <t>The PG/LIP shall maintain organized and accessible records and the data for all the activities are systematically stored and can be promptly retrieved to demonstrate compliance and support decision-making. For example, training records should be maintained at the village or Farmer Group (FG) level and consolidated at the Producer Group level for reporting, such as in the Monthly Progress Report (MPR). If the completeness or status of training for a particular FG is queried, the PG Coordinator should be able to promptly retrieve and provide the necessary information like the number of persons trained, number of modules one person completed training etc with supporting evidence</t>
  </si>
  <si>
    <t>Quality, Traceability &amp; Terms of Trade</t>
  </si>
  <si>
    <t>1.4.1</t>
  </si>
  <si>
    <t>Farmers adopt quality and traceability practices at Pre harvesting, Harvesting, Post harvesting handling and storage.</t>
  </si>
  <si>
    <t>1.4.1.1</t>
  </si>
  <si>
    <t>Farmers shall implement relevant crop harvest management techniques, including appropriate timing and judgment.</t>
  </si>
  <si>
    <t>Farmers adopt proper crop harvest management techniques, timing, and judgment.</t>
  </si>
  <si>
    <t>The harvest management techniques, timing, and judgment adopted by the farmers are not entirely acceptable, or few are not adopting proper crop harvest management techniques, timing, and judgment.</t>
  </si>
  <si>
    <t>Not all farmers adopt established harvest management techniques, timing, and judgment.</t>
  </si>
  <si>
    <t>The crop harvest management techniques need to be part of the training and  farmers are aware and practicing the techniques.  This shall be assessed by interviewing the farmers and the works.  A harvest management guideline with relevant information will be handy for easy reference.</t>
  </si>
  <si>
    <t>1.4.1.2</t>
  </si>
  <si>
    <t xml:space="preserve">Cotton shall be protected from contamination with foreign materials during and after picking.
Guidance: Refer to requirement 1.4.3.1. 
Cotton contamination during harvesting primarily involves foreign materials like plastic, debris, and dust mixing with the cotton, which can negatively impact the quality and processing of the final product. 
Sources of Contamination:
i. Plastic: Plastic module wraps, plastic twine used to tie down covers, and plastic debris blown into fields are major sources of contamination. 
ii. Debris: Roadside trash, leaves, dust, stones, and other organic matter can also contaminate the cotton. 
iii. Human Error: Contamination can also occur due to human error during the harvesting process, such as workers dropping debris into the cotton or using contaminated equipment. 
iv. Equipment: Grease, oil, or grime on harvesting equipment can also contaminate the cotton. </t>
  </si>
  <si>
    <t xml:space="preserve">Cotton is protected from contamination with foreign material during and after picking, or a robust system is in place to prevent contamination during and after picking. </t>
  </si>
  <si>
    <t>Cotton is not always protected from contamination during and after picking, or a system to prevent contamination has not been established.</t>
  </si>
  <si>
    <t xml:space="preserve">Cotton is not protected from contamination with foreign material during and after picking, and no system exists for prevention. </t>
  </si>
  <si>
    <t>This requirement shall be assessed through interviews with farmers and during field observation at the time of harvesting. There should be no presence of foreign materials-such as plastic, leaves, or other contaminants-in the harvested cotton. Farmers and workers should be able to clearly explain and demonstrate proper harvesting techniques, including the use of clean cloth bags or appropriate containers for collecting cotton. Additionally, they should be aware of and follow proper cotton storage practices to maintain quality and prevent contamination</t>
  </si>
  <si>
    <t>1.4.1.3</t>
  </si>
  <si>
    <t>The flow of REEL Cotton products shall be documented up to the ginner level and maintained.</t>
  </si>
  <si>
    <t>REEL COTTON product flow is documented and maintained up to the ginning level.</t>
  </si>
  <si>
    <t>REEL COTTON product flow is not adequately documented or maintained up to the ginning level.</t>
  </si>
  <si>
    <t>REEL COTTON product flow is not documented.</t>
  </si>
  <si>
    <t xml:space="preserve">The REEL Cotton product flow chart shall be developed for the product transaction from the farmer to the ginner.  This shall be available at the PG level.  The product flow should reflect the  procurement strategy developed by the Ginner.  if the ginner is not available or allocated at the time of audit, the PG should present the flow chart of the previous year. </t>
  </si>
  <si>
    <t>1.4.3</t>
  </si>
  <si>
    <t>Ginning operation guide shall be developed.</t>
  </si>
  <si>
    <t>1.4.3.1</t>
  </si>
  <si>
    <t>A harvest guideline for the producer group shall be developed and provided.
Reference: The harvest guidelines should cover the following:
1. Contamination and trash minimisation
2. Storage, transportation, and quality precautions
3. Moisture reduction
4. Packaging and storage</t>
  </si>
  <si>
    <t>Harvest guidelines have been developed and provided to more than 80% of the farmers.</t>
  </si>
  <si>
    <t>Harvest guidelines have been developed and provided to less than 79% and more than 50% of the farmers.</t>
  </si>
  <si>
    <t>Harvest guidelines have not been developed, or less than 50% of the farmers have received or been informed about them.</t>
  </si>
  <si>
    <t>Harvest guidelines should be developed, provided at FG levels at least once at the lifecycle of the project.  During interaction farmers were able to share their awareness on harvesting practices like 
Minimization of contamination and trash, 
Storage, transportation, and quality precautions
Moisture reduction, Packaging and storage practices</t>
  </si>
  <si>
    <t>1.4.4</t>
  </si>
  <si>
    <t>Clear Terms of Trade between trading partners (Farmer, Producer Group and Ginners)</t>
  </si>
  <si>
    <t>1.4.4.1</t>
  </si>
  <si>
    <t>No trading partner shall be paid or sell below the reference price. In other words, the price agreed upon between parties (Farmer and Producer Group, and Producer Group and Ginners) must meet or exceed the regional reference prices for the product being traded.</t>
  </si>
  <si>
    <t>The price paid follows the local reference for all farmers.</t>
  </si>
  <si>
    <t>The price paid follows the local reference for 50% to 79% of farmers.</t>
  </si>
  <si>
    <t>The price paid does not follow the local reference, or if it does, it applies to less than 50% of the farmers.</t>
  </si>
  <si>
    <t>An agreement between the ginner and the Producer Group (PG) should be in place, including payment terms and the selling price, and must align with the regional reference prices for cotton. This is applicable in the context of Bangladesh. In other countries  market price will be referred as reference price</t>
  </si>
  <si>
    <t>Internal Verification</t>
  </si>
  <si>
    <t>1.5.1</t>
  </si>
  <si>
    <t>Three levels of verification system shall be in place for effective implementation of the program.</t>
  </si>
  <si>
    <t>1.5.1.1</t>
  </si>
  <si>
    <t>The Implementation Partner/Producer Group shall have a documented policy and defined procedures for compliance with each of the following chapters of the standard:
1. Pest Management and prohibition of hazardous chemicals
2. Water Management (water use efficiency and stewardship)
3. Social and Working Conditions (child labour, sexual harassment, forced labour, bonded labour, working time, occupational health and safety, collective bargaining, equal and fair wages)</t>
  </si>
  <si>
    <t>All policies and procedures has been documented and defined for compliance including all the mentioned topics.</t>
  </si>
  <si>
    <t xml:space="preserve">Out of three, two policies has been documented and defined for compliance including all the mentioned topics. </t>
  </si>
  <si>
    <t xml:space="preserve">Out of three, one policy has been documented and defined for compliance including all the mentioned topics. </t>
  </si>
  <si>
    <t xml:space="preserve">LIPor PG could develop all the relevant policies.  Policy documents should be available at the Producer Group (PG) level and implemented.  The policies need to be developed with defined procedures. Outline step-by-step procedures for how the policy will be applied in the field. This could include Specify roles (who does what), tools used, frequency of actions, and methods of documentation.
</t>
  </si>
  <si>
    <t>1.5.1.2</t>
  </si>
  <si>
    <t>The Implementation Partner/Producer Group shall designate a responsible individual to implement the policy and related procedures. This individual shall be aware of their responsibilities and have the necessary resources to effectively carry out the defined activities.</t>
  </si>
  <si>
    <t>The responsible person has been appointed for all policies and procedures, is aware of their responsibilities, and has sufficient resources and capacity to execute the policies.</t>
  </si>
  <si>
    <t>The responsible person has been appointed but is either unaware of their responsibilities or lacks sufficient resources and capacity to execute the policies.</t>
  </si>
  <si>
    <t>No responsible person has been appointed</t>
  </si>
  <si>
    <t>The LIP/PG shall designate a responsible person to oversee the implementation of policies and procedures. The LIP may choose to appoint one person for all producer groups or assign individual PG Coordinators as the responsible persons for their respective groups. In either case, the designated individual must be clearly informed of their roles and responsibilities. The LIP must issue a formal letter of appointment to the designated person, outlining their duties. This designation should not be symbolic or limited to a title-the appointed person must be capable of actively implementing and overseeing the required functions in practice.</t>
  </si>
  <si>
    <t xml:space="preserve">Training </t>
  </si>
  <si>
    <t>1.6.1</t>
  </si>
  <si>
    <t>Training of Trainers (ToT)</t>
  </si>
  <si>
    <t>1.6.1.1</t>
  </si>
  <si>
    <t>Producer group - A System shall be in place to recruit, train and monitor the performance of the Trainers.</t>
  </si>
  <si>
    <t>1.6.1.1.1</t>
  </si>
  <si>
    <t>Training of trainers shall be achieved through CottonConnect in collaboration with cotton experts'/universities/ reputed resource institutions (academics, research etc)</t>
  </si>
  <si>
    <t>Training of trainers is conducted through CottonConnect in collaboration with cotton experts, universities, and reputed resource institutions (academics, research, etc.).</t>
  </si>
  <si>
    <t>The training of trainers is found to be inadequate, with no collaboration with cotton experts, universities, or reputed resource institutions (academics, research, etc.).</t>
  </si>
  <si>
    <t>Training of trainers is not in place.</t>
  </si>
  <si>
    <t xml:space="preserve">CottonConnect will provide training to Master Trainers at the LIP and PG levels. These Master Trainers will, in turn, deliver training to field-level staff using a cascade model approach. The Training of Trainers (ToT) sessions will be conducted with the support of subject matter experts wherever available. The ToT curriculum shall be designed based on the cascade model and updated periodically based on emerging needs and feedback from the field. All documents related to the ToT-including training modules, attendance records, and session reports-must be prepared and properly maintained at the PG level. The TOT training attendance shall be available at the LIP/PG level.
</t>
  </si>
  <si>
    <t>1.6.1.1.2</t>
  </si>
  <si>
    <t xml:space="preserve">The training procedure, including the annual training plan and attendance records, shall be maintained where applicable as per the REEL Standard. </t>
  </si>
  <si>
    <t>The training procedure, annual training plan, and attendance records are maintained</t>
  </si>
  <si>
    <t>The training procedure, annual training plan, or attendance records are not maintained.</t>
  </si>
  <si>
    <t>There is no annual training plan, and attendance records are not maintained.</t>
  </si>
  <si>
    <t xml:space="preserve">An annual training plan for ToT should be prepared, and attendance records should be maintained at the LIP level for the ToT and further training at the PG level.
</t>
  </si>
  <si>
    <t>R</t>
  </si>
  <si>
    <t>1.6.1.1.3</t>
  </si>
  <si>
    <t>Training of Trainers shall encompass all modules, including pre-sowing activities, the REEL Cotton Programme (Decent Work, Health, Safety, Security, and Environment), Crop Management (IPM, INM, IWM, Weed Management), Crop Harvest Management, Techniques, Crop Residue Management, Cover Crops, Grievance Mechanism, Labor Training, Farming as a Business, and Animal Welfare.</t>
  </si>
  <si>
    <t>The training of trainers covers all the listed modules.</t>
  </si>
  <si>
    <t>Training of the trainers does not cover all the listed modules.</t>
  </si>
  <si>
    <t>Training of trainers does not cover any of the listed modules.</t>
  </si>
  <si>
    <t xml:space="preserve">The topics and modules covered under the Training of Trainers (ToT)-including pre-sowing sessions-must be clearly defined, documented, and systematically maintained at the Producer Group (PG) level.
These modules should outline the key learning objectives, content, and delivery methods, ensuring consistency and clarity across all cascade training sessions. Once finalized, the same modules must be used by Master Trainers to deliver training to field-level staff, thereby maintaining uniformity in messaging and technical guidance throughout the training cascade. 
A training module is a structured and self-contained unit of instruction designed to teach a specific topic, skill, or concept. </t>
  </si>
  <si>
    <t>1.6.2</t>
  </si>
  <si>
    <t>Training of Farmers (ToF)</t>
  </si>
  <si>
    <t>1.6.2.1</t>
  </si>
  <si>
    <t>A System shall be in place to train and monitor the training performance of the farmers.</t>
  </si>
  <si>
    <t>1.6.2.1.1</t>
  </si>
  <si>
    <t>Training of farmers shall be conducted through Implementation Partners.</t>
  </si>
  <si>
    <t>Training for farmers is provided by the implementation partners.</t>
  </si>
  <si>
    <t>Training for farmers is partially provided by the implementation partners.</t>
  </si>
  <si>
    <t>Training for farmers has not been provided by the implementation partners.</t>
  </si>
  <si>
    <t>Farmer training records should be done by the PG level staff (FE's).  The relevant training records shall be available at the FE level and a consolidated document with tracking on the progress of the training shall be available at the PG level.  These trainings will be attended by PG coordinator and CC staff for handholding and training.</t>
  </si>
  <si>
    <t>1.6.2.1.2</t>
  </si>
  <si>
    <t>An annual training plan and records of attendance for all farmers shall be maintained.</t>
  </si>
  <si>
    <t>The annual training plan and attendance records are maintained.</t>
  </si>
  <si>
    <t>The annual training plan or the attendance record is maintained.</t>
  </si>
  <si>
    <t>There is no annual training plan, nor is the attendance record maintained.</t>
  </si>
  <si>
    <t xml:space="preserve">An annual training plan should be available at the PG level.
Farmer training attendance records should be documented, maintained, and verified at the FE level .  This should be monitored by the PG and LIP team.  </t>
  </si>
  <si>
    <t>1.6.2.1.3</t>
  </si>
  <si>
    <t>The training of farmers shall cover all relevant modules, including:
1. Pre-sowing activities
2. REEL Cotton Programme (Decent Work, Health, Safety, Security, and Environment)
3. Crop Management (IPM, INM, IWM, Weed Management)
4. Crop Harvest Management
5. Techniques
6. Crop Residue Management
7. Cover Crops
8. Institution Building &amp; Grievance Mechanism
9. Social Condition
10. Farming as a Business
11. Animal Welfare</t>
  </si>
  <si>
    <t>Training for farmers covers all the listed topics.</t>
  </si>
  <si>
    <t>Training for farmers does not cover all the listed topics.</t>
  </si>
  <si>
    <t>Training for farmers is not conducted to cover all the listed topics.</t>
  </si>
  <si>
    <t xml:space="preserve">Farmer training modules should cover all relevant topics, and corresponding attendance records should be available.
</t>
  </si>
  <si>
    <t>1.6.2.1.4</t>
  </si>
  <si>
    <t>Verification of training records shall confirm that farmers with more than one year in the programme have participated in all relevant training modules.</t>
  </si>
  <si>
    <t>Evidence shows that more than 80% of farmers have participated in all relevant training modules.</t>
  </si>
  <si>
    <t>Evidence indicates that 50% to 79% of farmers have participated in all relevant training modules.</t>
  </si>
  <si>
    <t>Evidence indicates that less than 49% of farmers have participated in all relevant training modules.</t>
  </si>
  <si>
    <t xml:space="preserve">The attendance sheet should be record the farmer attendance in the trainings.  At PG level, the consolidated report shall help to understand that farmers with more than one year attended all the training modules. This requirement cross cut with requirement 1.3.1.4
</t>
  </si>
  <si>
    <t>1.6.2.1.5</t>
  </si>
  <si>
    <t>Farmers shall be informed about and committed to quality and traceability requirements.
Guidance: Refer to harvest guidelines and REEL Supply Chain SOP.</t>
  </si>
  <si>
    <t>Farmers demonstrate awareness and commitment to quality and traceability requirements</t>
  </si>
  <si>
    <t>Not all farmers demonstrate awareness and commitment to quality and/or traceability requirements.</t>
  </si>
  <si>
    <t>Farmers do not demonstrate awareness or commitment to quality and traceability requirements.</t>
  </si>
  <si>
    <t>Farmers should be informed and made aware of the names and contact details of the designated ginner and sub-agent involved in the cotton procurement process. They should also be encouraged to maintain clear records of all transactions with these entities, including details such as quantity sold, price received, date of transaction, and any applicable quality parameters (e.g., moisture content, trash level)</t>
  </si>
  <si>
    <t>1st level Facilitation  (Farmer group meetings, individual farmer meetings, individual farm visits, demonstration)</t>
  </si>
  <si>
    <t>1.7.1</t>
  </si>
  <si>
    <t>First level facilitation is provided to the farmers in form of group meetings, demonstration plots, exposure visits and individual farm visits.</t>
  </si>
  <si>
    <t>1.7.1.1</t>
  </si>
  <si>
    <t>For each group of farmers, a quarterly group meeting shall be conducted to cover all relevant topics addressed in the module training.</t>
  </si>
  <si>
    <t>One quarterly group meeting is conducted on all topics covered in the module training for each group, and records are maintained.</t>
  </si>
  <si>
    <t>Quarterly group meetings are not conducted for all groups of farmers, and/or not all relevant topics are addressed, or meeting records are not maintained.</t>
  </si>
  <si>
    <t>No quarterly meetings are held.</t>
  </si>
  <si>
    <t>Quarterly group meetings should be conducted at the  Farmer Group (FG) level to provide a platform for discussing various topics. These meetings should also be used to review progress and develop action plans aligned with relevant program requirements and seasonal priorities.</t>
  </si>
  <si>
    <t>1.7.1.2</t>
  </si>
  <si>
    <t>Demonstration plot for a relevant practices shall be established according to the requirements of the local group.</t>
  </si>
  <si>
    <t>One demonstration plot per village is conducted for at least two sustainability measures.</t>
  </si>
  <si>
    <t>One demonstration plot per village is conducted for at least one sustainability measure.</t>
  </si>
  <si>
    <t>No demonstration plot is conducted in all the villages.</t>
  </si>
  <si>
    <t>A document should be developed at the Producer Group (PG) level to capture the adoption of relevant agricultural practices for demonstration purposes, based on local requirements. These requirements may vary from village to village, and the selection of practices for demonstration should be guided by a needs assessment or direct feedback from farmers.
The identified practices must be implemented through demonstration plots, following the Demonstration Plot Guidelines provided by CottonConnect. The documentation should clearly outline the rationale for selecting specific practices, the implementation process, and the observations or results derived from the demonstration activities.
 Refer the Demonstration Guidelines by CottonConnect</t>
  </si>
  <si>
    <t>1.7.2</t>
  </si>
  <si>
    <t xml:space="preserve">First level facilitation is recorded and attendance is registered. </t>
  </si>
  <si>
    <t>1.7.2.1</t>
  </si>
  <si>
    <t>Farmer meetings shall be documented with minutes.</t>
  </si>
  <si>
    <t>Farmer meetings are always documented with minutes.</t>
  </si>
  <si>
    <t>Farmer meetings are not always documented with minutes.</t>
  </si>
  <si>
    <t>Farmer meetings are never documented with minutes.</t>
  </si>
  <si>
    <t>Quarterly group meetings(once in three month) should be held to discuss challenges and achievements, and to plan strategies based on relevant program requirements. Minutes of the meetings (MoM) should be properly recorded and maintained.  The meeting will be an opportunity to take feedback from the farmers and address the challenges faced int he agriculture practice</t>
  </si>
  <si>
    <t>1.7.2.2</t>
  </si>
  <si>
    <t>Attendance lists shall be maintained and available for verification.</t>
  </si>
  <si>
    <t>Attendance lists are available and documented.</t>
  </si>
  <si>
    <t>Attendance lists for all meetings are not available or documented.</t>
  </si>
  <si>
    <t>Attendance list is not available.</t>
  </si>
  <si>
    <t>All relevant attendance records for meetings, trainings, and demonstration visits shall be maintained</t>
  </si>
  <si>
    <t>1.7.2.3</t>
  </si>
  <si>
    <t>Demonstrations and exposure visits shall be recorded, and attendance shall be tracked.</t>
  </si>
  <si>
    <t>Demonstration and exposure visits are documented, and attendance is recorded.</t>
  </si>
  <si>
    <t>Demonstration and exposure visits are not consistently documented, and attendance is not always maintained.</t>
  </si>
  <si>
    <t>Demonstration and exposure visits are not documented or recorded.</t>
  </si>
  <si>
    <t>The Producer Group (PG) shall facilitate exposure visits to the demonstration plots for other farmers to promote peer learning and encourage wider adoption of best practices. These visits provide an opportunity for farmers to observe proven techniques in real field conditions and engage in practical discussions.
All exposure visits must be properly documented, including details such as the date of visit, names of participating farmers, villages represented, and key learnings shared. The PG should also track and monitor the number of farmers who have visited the demonstration plots to assess reach and impact.</t>
  </si>
  <si>
    <t>2nd level facilitation</t>
  </si>
  <si>
    <t>1.8.1</t>
  </si>
  <si>
    <t>Awareness creation among farmers on regenerative agriculture and its impact on climate adaptation and agro-biodiversity enhancement  has taken place. Mapping exercises have been conducted to identify each farmer`s needs and priorities regarding the implementation of regenerative measures.</t>
  </si>
  <si>
    <t>1.8.1.1</t>
  </si>
  <si>
    <t xml:space="preserve">All participating farmers are provided with a comprehensive awareness on regenerative agriculture practices. This includes education on the impact of these practices on climate adaptation and the enhancement of agro-biodiversity. </t>
  </si>
  <si>
    <t>More than 80% of farmers are aware of the concept, and evidence of training and awareness is available for verification.</t>
  </si>
  <si>
    <t>Between 50% and 79% of farmers are aware of the concept, and evidence of training and awareness is available for verification.</t>
  </si>
  <si>
    <t>Less than 50% of farmers are aware of the concept, and evidence of training and awareness is available for verification.</t>
  </si>
  <si>
    <t>Farmers should be provided with training on regenerative agriculture practices, with a focus on climate change adaptation and agro-biodiversity. Relevant training modules must be developed and made available, and records of training sessions should be properly maintained. Farmers should have a clear understanding of climate change impacts and the practices that enhance resilience at the farm level</t>
  </si>
  <si>
    <t>1.8.1.2</t>
  </si>
  <si>
    <t>A comprehensive needs assessment of farmers within the programme's scope has been conducted</t>
  </si>
  <si>
    <t>A comprehensive needs assessment of farmers within the programme's scope has been conducted. Needs assessment reports are available for verification.</t>
  </si>
  <si>
    <t xml:space="preserve">A comprehensive needs assessment of farmers within the programme's scope has been conducted. Not all needs assessment reports are available for verification. </t>
  </si>
  <si>
    <t xml:space="preserve">No such activity has been implemented. </t>
  </si>
  <si>
    <t>At the PG level, a needs assessment should be carried out at the beginning of REEL cycle (3 year). There  Based on the identified requirements and farmers' needs, customized training topics should be incorporated into the farmer training program. Relevant village-wise needs assessment records should be available.</t>
  </si>
  <si>
    <t>1.8.1.3</t>
  </si>
  <si>
    <t>The results of the needs assessment and subsequent training activities shall be systematically presented at the producer group level.</t>
  </si>
  <si>
    <t>The needs assessment and training results are effectively presented, incorporating feedback from the producer group, which facilitates the collaborative refinement of practices and addresses any emerging needs or challenges.</t>
  </si>
  <si>
    <t>The results were presented, but not effectively, or they did not cover the most important findings.</t>
  </si>
  <si>
    <t>The results were not presented.</t>
  </si>
  <si>
    <t>At the PG level, a needs assessment should be carried out before the sowing of cotton. Based on the identified requirements and farmers' needs, customized training topics should be incorporated into the farmer training program. Relevant village-wise needs assessment records should be available.</t>
  </si>
  <si>
    <t>1.8.1.4</t>
  </si>
  <si>
    <t>The ecological infrastructure, encompassing flora and fauna, water sources, and sensitive areas on the farm, shall be mapped with the active participation of farmers. The village mapping report will be created for small farmers, while farm-level reports will be prepared for large farmers.</t>
  </si>
  <si>
    <t xml:space="preserve">The ecological infrastructure, encompassing flora and fauna, water sources, and sensitive areas on the farm, is mapped with the active participation of farmers. Village-level mapping reports are available for verification and decision-making. </t>
  </si>
  <si>
    <t>The ecological infrastructure, encompassing flora and fauna, water sources, and sensitive areas on the farm, is mapped with the active participation of farmers. Proper mapping reports are not available for verification and decision-making.</t>
  </si>
  <si>
    <t>No such activity was implemented.</t>
  </si>
  <si>
    <t>Village-wise mapping of ecological infrastructure-including flora and fauna, water sources, and sensitive areas-should be prepared with active participation of farmers.</t>
  </si>
  <si>
    <t>1.8.1.5</t>
  </si>
  <si>
    <t>Based on the assessment, tailored training programs shall be developed and delivered to address the identified needs in each area, ensuring compliance with the standard and promoting sustainable agricultural practices.</t>
  </si>
  <si>
    <t>Tailored training programs are developed and delivered to address the identified needs. Training reports and plans are available for verification.</t>
  </si>
  <si>
    <t>Tailored training programs are developed and delivered to address the identified needs. However, training reports and plans are not available for verification.</t>
  </si>
  <si>
    <t>At the PG level, a needs assessment should be carried out before the sowing of cotton. Based on the identified requirements and farmers' needs, customized training topics should be included in the farmer training program. Relevant village-wise needs assessment records should be available.</t>
  </si>
  <si>
    <t>1.8.1.6</t>
  </si>
  <si>
    <t>Farmers shall be trained on regenerative practices throughout the year, both during and outside the cotton season. Awareness shall be created regarding the interrelation between regenerative farming practices, climate adaptation, and functional biodiversity.</t>
  </si>
  <si>
    <t>Activity is implemented as per requirements, and support documents are available to verify its implementation.</t>
  </si>
  <si>
    <t>Activity is implemented as per requirements, but support documents are not available to verify its implementation.</t>
  </si>
  <si>
    <t>No such initiative has been undertaken.</t>
  </si>
  <si>
    <t>Training on regenerative agriculture practices, including climate adaptation and agro-biodiversity, should be provided to farmers. Relevant training modules and records should be available</t>
  </si>
  <si>
    <t>1.8.1.7</t>
  </si>
  <si>
    <t>Farmers shall receive training in fundamental business management practices to promote profitability and ensure long-term productivity.</t>
  </si>
  <si>
    <t>Farmers are trained in essential business management practices to enhance profitability and ensure long-term productivity.</t>
  </si>
  <si>
    <t>Farmers are trained in fundamental business management practices to promote profitability and ensure long-term productivity, but there is no documentation or reports available to verify the activities.</t>
  </si>
  <si>
    <t>No initiative has been undertaken to train farmers in fundamental business management practices to promote profitability and ensure long-term productivity.</t>
  </si>
  <si>
    <t>Training should be provided on fundamental business management, aligned with profitability and integrated with other sources of livelihood activities. This should be provided with an objective of improvement in the farming management .</t>
  </si>
  <si>
    <t>1.8.2</t>
  </si>
  <si>
    <t>Operational Activities: 
- Suitable consortium crops are identified in cooperation with farmers
- Established seed linkages facilitate access to consortium crops at market price</t>
  </si>
  <si>
    <t>1.8.2.1</t>
  </si>
  <si>
    <t>Farmers shall be linked to certified or recognised laboratories that offer soil testing and analysis.</t>
  </si>
  <si>
    <t>Farmers are linked to certified and recognized laboratories that offer soil analysis services.</t>
  </si>
  <si>
    <t>Some groups of farmers have been linked to certified and recognized laboratories that offer soil analysis services.</t>
  </si>
  <si>
    <t>There is no program in place to link farmers with laboratories that offer soil analysis services.</t>
  </si>
  <si>
    <t xml:space="preserve">The Local Implementation Partner (LIP) and Producer Group (PG) should develop a list of certified soil testing laboratories located in and around the project area. In addition, farmers should be informed and made aware of the importance of soil testing and the services offered by these laboratories, including how testing can support better nutrient management, crop planning, and sustainable farming practices. </t>
  </si>
  <si>
    <t>1.8.2.2</t>
  </si>
  <si>
    <t>Appropriate consortium crops shall be identified in collaboration with farmers, and established seed linkages shall ensure access to these consortium crops at market prices.</t>
  </si>
  <si>
    <t>A summary report of identification is available, and seed linkage has been established for farmers.</t>
  </si>
  <si>
    <t xml:space="preserve">Either a summary report of identification is available, or seed linkage has been established for farmers. </t>
  </si>
  <si>
    <t>Consortium cropping typically refers to a system of crop cultivation in which multiple plant species are grown together in a mutually beneficial manner, commonly known as intercropping. The selection of suitable crop combinations should be carried out with the active participation of farmers, either by adopting their traditional practices or through collaborative discussions facilitated by field staff.
The Producer Group (PG) should also play an active role in facilitating and sharing information with farmers to enable easy access to quality seeds of the selected consortium crops.
A document should be developed and maintained at the PG level, listing the selected consortium crops and outlining the seed-linking mechanisms in place.</t>
  </si>
  <si>
    <t>1.8.3</t>
  </si>
  <si>
    <t>Farmers have been provided with sufficient and updated information on the types and biology of pests, diseases, weeds and natural enemies, on alternative products that can substitute internationally banned pesticides, and found in possession of means for adoption of biological and cultural control measures.</t>
  </si>
  <si>
    <t>1.8.3.1</t>
  </si>
  <si>
    <t xml:space="preserve">Lists of relevant pests, natural enemies, diseases, and weeds shall be maintained and available for the project area. </t>
  </si>
  <si>
    <t>A list of the project area's relevant pests, natural enemies, diseases, and weeds is available and maintained.</t>
  </si>
  <si>
    <t>An incomplete list of the project area's relevant pests, natural enemies, diseases, and weeds is available and maintained.</t>
  </si>
  <si>
    <t>No list is available for the project area.</t>
  </si>
  <si>
    <t>A comprehensive list of relevant pests, diseases, and weeds of the Project area shall be maintained at the PG level</t>
  </si>
  <si>
    <t>1.8.3.2</t>
  </si>
  <si>
    <t>Farmers shall be provided with demonstrations on how to manufacture biological pesticides independently.</t>
  </si>
  <si>
    <t>Farmers have attended the training conducted to demonstrate the manufacturing process of biological pesticides independently.</t>
  </si>
  <si>
    <t>Only some farmers have attended the training conducted to demonstrate the manufacturing process of biological pesticides independently.</t>
  </si>
  <si>
    <t>Training has not been provided to farmers for the manufacture of biological pesticides.</t>
  </si>
  <si>
    <t xml:space="preserve">Based on the availability of resources and ingredients in the nearby area, program farmers should be trained on how to manufacture biological inputs on their own. A training record need to be kept for this. </t>
  </si>
  <si>
    <t>1.8.3.3</t>
  </si>
  <si>
    <t>Mapping of pesticides available in the local market shall be verified by agricultural research bodies, ensuring that the same phytosanitary products can substitute internationally banned pesticides with equal efficacy. The list of mapped and substitutive pesticides shall be made accessible to farmers.</t>
  </si>
  <si>
    <t>Initiatives have been taken to facilitate the availability of substitute products with the same efficacy as the banned pesticides.</t>
  </si>
  <si>
    <t>Initiatives have been taken to identify substitute products with the same efficacy as the banned pesticides, but farmers have not yet been made aware of these alternatives.</t>
  </si>
  <si>
    <t>No initiative has been undertaken to facilitate the availability of substitute products for the banned pesticides.</t>
  </si>
  <si>
    <t>A mapping exercise should be carried out in collaboration with agricultural and research bodies to assess the efficacy of pesticides used in cotton cultivation. A list of safe pesticides should be prepared, and a list of banned pesticides should be provided to farmers.</t>
  </si>
  <si>
    <t>1.8.3.4</t>
  </si>
  <si>
    <t>Farmers' innovative or local control measures for pests and diseases shall be maintained, tested within groups, and documented.</t>
  </si>
  <si>
    <t>Farmers' innovative or local control measures for pests and diseases are maintained, tested within groups, and documented</t>
  </si>
  <si>
    <t>Farmers' innovative or local control measures for pests and diseases are maintained and tested within groups, but not documented.</t>
  </si>
  <si>
    <t>Farmers neither have innovative or effective control measures nor have they tested them within groups or documented them</t>
  </si>
  <si>
    <t>A list of innovative control measures should be identified and  documented, and only tried and tested methods shall be promoted at the PG level.</t>
  </si>
  <si>
    <t>1.8.4</t>
  </si>
  <si>
    <t>The cotton farmer can demonstrate that he/she understands the concept of Integrated Nutrient Management (INM) and how the soil plays into it.</t>
  </si>
  <si>
    <t>1.8.4.1</t>
  </si>
  <si>
    <t>Farmers shall understand all aspects of Integrated Nutrient Management (INM) disseminated by the REEL programme and know how to replicate INM-enhancing measures on their own farms. INM practices and their enhancing measures shall be properly documented, communicated, and implemented.
Guidance: Integrated Nutrient Management (INM) is a farming technique that uses a combination of organic, inorganic, and biological fertilizers to improve soil health and crop yields.
Reference: FAO on Integrated Plant Nutrient Management https://www.fao.org/agriculture/crops/thematic-sitemap/theme/spi/scpi-home/managing-ecosystems/integrated-plant-nutrient-management/ipnm-what/en/</t>
  </si>
  <si>
    <t>Trainings have been conducted, and interviews show that farmers understand how to replicate Integrated Nutrient Management (INM) measures on their own farms. The INM practices to be followed are documented and available at the farmer's end.</t>
  </si>
  <si>
    <t>Training has been conducted, but interviews reveal a lack of understanding by some farmers, and/or training has not been conducted for all groups of farmers. INM practices to be followed are either not documented or not available at the farmer's end</t>
  </si>
  <si>
    <t>No trainings have been conducted, and interviews reveal a lack of understanding by all farmers.</t>
  </si>
  <si>
    <t xml:space="preserve">Integrated Nutrient Management (INM) is a holistic approach to managing soil fertility and plant nutrition. It aims to optimize the use of all available nutrient sources-organic, inorganic, and biological-to achieve sustainable crop production, maintain soil health, and minimize environmental impact. Farmers must clearly understand the INM approach promoted by the REEL programme, which involves balancing the use of organic, inorganic, and biological sources of nutrients to improve soil fertility and crop health sustainably.  They should be capable of applying these INM techniques independently-like composting, using bio-fertilizers, crop rotation, and combining organic and chemical inputs appropriately. </t>
  </si>
  <si>
    <t>1.8.4.2</t>
  </si>
  <si>
    <t>Leaf colour charts and other IEC materials related to soil and nutrient deficiency shall be made available to farmer groups.</t>
  </si>
  <si>
    <t>Leaf colour charts and other IEC materials are made available promptly to all farmer groups.</t>
  </si>
  <si>
    <t>Leaf colour charts and other IEC materials are made available, but not promptly or not to all farmer groups.</t>
  </si>
  <si>
    <t>Leaf colour charts and other IEC materials are not made available to farmer groups</t>
  </si>
  <si>
    <t xml:space="preserve"> This IEC should be part of the training material and need to be used while imparting farmer training. The active use of IEC materials will help in creating awareness about the concept among farmers.</t>
  </si>
  <si>
    <t>Plant and Field Management</t>
  </si>
  <si>
    <t xml:space="preserve">Plant </t>
  </si>
  <si>
    <t>2.1.1</t>
  </si>
  <si>
    <t xml:space="preserve">Producers understand the full concept of resilience and able to implement it against pests and able to judge their economic viability. </t>
  </si>
  <si>
    <t>2.1.1.1</t>
  </si>
  <si>
    <t>The selection of cotton crop varieties or characteristics, as well as any demonstrations, shall follow the recommendations of local experts.</t>
  </si>
  <si>
    <t>Cotton crop varieties or characteristics are chosen based on recommendations from local experts.</t>
  </si>
  <si>
    <t>Cotton crop varieties or characteristics are chosen, but only partially based on recommendations from local experts.</t>
  </si>
  <si>
    <t>Cotton crop varieties or characteristics are chosen without considering recommendations from local experts.</t>
  </si>
  <si>
    <t xml:space="preserve">The Producer Group (PG) shall develop a list of recommended cotton crop varieties for farmers. The documentation of this consultation process should be maintained by the PG as part of their planning records. Local experts. means scientist academicians or professionals from -KVK, university, Agriculture assistant, Agronomist (Government)etc
PG should develop the document based on discussion /Interview from this local expert recommended cotton crop varieties 
For demonstration plots, the CottonConnect farm team should provide technical guidance on the selection of suitable varieties and agronomic practices.
It is ideal to have consider the following best practices; but not mandatory 
 Use only certified seeds from reputed sellers with original invoice
 Prefer de-linted seeds
 Select short duration (140-160 days) and sucking pest tolerant varieties.
 Don't use spurious BT seeds
 Seeds with germination ability of less than 80% should not be used.
 Ensure that the seed is treated with fungicides &amp; biofertilizers.
</t>
  </si>
  <si>
    <t>2.1.1.2</t>
  </si>
  <si>
    <t>Seed material shall be treated with pesticide or fungicide either by the seed supplier or the farmer.</t>
  </si>
  <si>
    <t xml:space="preserve">Seed material has been treated before sowing. </t>
  </si>
  <si>
    <t xml:space="preserve">Some of the seed material used have been treated before sowing. </t>
  </si>
  <si>
    <t>Seed material has not been treated.</t>
  </si>
  <si>
    <t xml:space="preserve">To ensure healthy crop establishment and reduce early-stage pest and disease pressure, seed material shall be treated with appropriate pesticide or fungicide before sowing. This treatment may be carried out in one of the following ways:
By the Seed Supplier:
Farmers may purchase pre-treated seeds from certified seed suppliers. These are usually coated with recommended pesticides or fungicides and come with labelling that confirms treatment.
By the Farmer:
If untreated seeds are purchased, farmers should treat the seeds themselves using approved chemicals in the recommended dosages. Proper protective equipment should be used during handling, and seeds must be dried in shade after treatment before sowing.
</t>
  </si>
  <si>
    <t>2.1.1.3</t>
  </si>
  <si>
    <t>No prohibited chemicals shall be used for seed treatment at the farm level.</t>
  </si>
  <si>
    <t xml:space="preserve">More than 80% of farmers are not using prohibited chemicals for seed treatment at the farm level. </t>
  </si>
  <si>
    <t xml:space="preserve">79% to 50% of the farmers do not use prohibited chemicals for seed treatment at the farm level. </t>
  </si>
  <si>
    <t xml:space="preserve">Less than 50% of the farmers do not use prohibited chemicals for seed treatment at the farm level. </t>
  </si>
  <si>
    <t>Farmers must avoid using any chemicals listed as prohibited under the REEL Standard or relevant national regulations for seed treatment. Only permitted pesticides or fungicides-either pre-treated by certified suppliers or approved for on-farm use-may be used. Farmers should be made aware of the list of prohibited substances, and awareness materials should be provided by the PG. If on-farm seed treatment is carried out, it must be documented, and only approved substances must be used</t>
  </si>
  <si>
    <t>2.1.1.4</t>
  </si>
  <si>
    <t>Farmers shall maintain proper plant population with appropriate seed rate and gap filling as needed.</t>
  </si>
  <si>
    <t xml:space="preserve">More than 80% of farmers maintain a proper plant population with appropriate seed rates and gap-filling as needed. </t>
  </si>
  <si>
    <t xml:space="preserve">79% to 50% of farmers maintain a proper plant population with appropriate seed rates and gap-filling as needed. </t>
  </si>
  <si>
    <t xml:space="preserve">Less than 50% of farmers maintain a proper plant population with appropriate seed rates and gap-filling as needed. </t>
  </si>
  <si>
    <t>The yield of a crop is directly influenced by the plant population. Farmers should be aware of the importance of seed rate, plant population, gap filling, and optimizing plant spacing over time. Field Farmer Book (FFB) records or farmer interviews should indicate a progressive trend toward the adoption and optimization of appropriate plant population and spacing practices</t>
  </si>
  <si>
    <t>Field</t>
  </si>
  <si>
    <t>2.2.1</t>
  </si>
  <si>
    <t>The producer adopts measures to improve the production system`s resilience against pests.</t>
  </si>
  <si>
    <t>2.2.1.1</t>
  </si>
  <si>
    <t>Cotton cultivation shall not be carried out in protected designated areas.</t>
  </si>
  <si>
    <t>The land has been declared suitable for cotton production in this region, or cotton has been grown in the region for the past 20 years.</t>
  </si>
  <si>
    <t xml:space="preserve">
The land has not been declared suitable for cotton production in this region, or cotton has been grown in the region for less than 10 years.</t>
  </si>
  <si>
    <t xml:space="preserve">
There is no evidence of land declaration or the suitability of the land for growing cotton.</t>
  </si>
  <si>
    <t>Cotton cultivation must be avoided in legally protected or designated areas such as wildlife sanctuaries, national parks, forest land, or any ecologically sensitive zones as defined by local or national regulations. The Producer Group (PG) must identify whether any such areas exist within the project area. If present, a document should be developed clearly mapping and describing these zones. If no such areas exist, the PG must prepare a formal declaration stating the absence of protected or designated areas within the project scope. All documentation must be validated and approved by CottonConnect.</t>
  </si>
  <si>
    <t>2.2.1.2</t>
  </si>
  <si>
    <t>Minimum tillage or low tillage practices shall be actively promoted.</t>
  </si>
  <si>
    <t>There shall be evidence (physical or documented) of the promotion of minimum tillage or low tillage practices.</t>
  </si>
  <si>
    <t xml:space="preserve">
Minimum tillage or low tillage practices have been promoted, but there is no evidence (physical or documented)</t>
  </si>
  <si>
    <t>Neither minimum tillage nor low tillage activities have been promoted.</t>
  </si>
  <si>
    <t>Minimum or low tillage is an agricultural practice aimed at reducing the disturbance of soil by minimizing ploughing or turning. Instead of fully tilling the land, crop residues such as stubble are left on the surface to protect the soil, conserve moisture, and improve organic matter over time. This practice helps in lowering input costs (fuel, labour, and machinery use), reducing erosion, and promoting long-term soil health.
PG staff should actively promote this technique during farmer trainings and field demonstrations. Verification can be done through FFB records, field visits, and farmer interviews that reflect reduced tillage activities or retention of crop residues in the field.</t>
  </si>
  <si>
    <t>2.2.1.3</t>
  </si>
  <si>
    <t>Farmers shall be encouraged to adopt locally adapted and viable crop rotation practices on a portion of their cotton land.</t>
  </si>
  <si>
    <t>More than 80% of the Farmers are aware of and adopt locally viable crop rotation practices on their cotton farms. More</t>
  </si>
  <si>
    <t>atlist 30 % of  Farmers are aware of crop rotation, but only a few adopt locally viable crop rotation practices on their cotton farms.</t>
  </si>
  <si>
    <t>Farmers are neither aware of nor adopt locally viable crop rotation practices on their cotton farms.</t>
  </si>
  <si>
    <t>Crop rotation is the practice of planting different crops sequentially on the same plot of land to improve soil health, optimise nutrients in the soil, and combat pest and weed pressure.
Farmers in the program's third year or more should adopt this practice in more than 50% of their cotton area. For farmers who are in their first or second year of the program, the recommended practice is to be adopted in a minimum of 30% of their cotton area. This can be observed during farm visit or interview with farmer coupled with FFB data.</t>
  </si>
  <si>
    <t>2.2.1.4</t>
  </si>
  <si>
    <t>Farmers shall carry out regular weed management and control to keep fields clean.</t>
  </si>
  <si>
    <t xml:space="preserve">
Farmers regularly adopt mechanical or non-chemical weed control methods.</t>
  </si>
  <si>
    <t>More than 50% of farmers adopt mechanical and non-chemical weed control methods.</t>
  </si>
  <si>
    <t>Less than 50% of farmers adopt mechanical and non-chemical weed control methods.</t>
  </si>
  <si>
    <t xml:space="preserve">Farmers shall carry out regular weed management and control to maintain clean and healthy fields. Compliance should be verified through farm visits, where fields should show visible signs of recent weed control activities. Excessive or unmanaged weed growth may indicate non-compliance or only partial implementation of weed control measures. Supporting evidence can also be reviewed in the Farmer Field Book (FFB), which may record the methods and timing of weed management practices.
</t>
  </si>
  <si>
    <t>2.2.1.5</t>
  </si>
  <si>
    <t>Farmers shall adopt green mulching and/or dust mulching based on the needs for phytosanitary purposes and/or conserving humidity.</t>
  </si>
  <si>
    <t xml:space="preserve">
50% or more of farmers adopt green or dust mulching.</t>
  </si>
  <si>
    <t>Between 30% and 49% of farmers adopt green or dust mulching.</t>
  </si>
  <si>
    <t xml:space="preserve">
Less than 30% of farmers adopt green or dust mulching.</t>
  </si>
  <si>
    <t xml:space="preserve">
Farmers shall adopt green mulching and/or dust mulching based on local needs-either for conserving soil moisture or for phytosanitary purposes. Green mulching uses living plant cover or organic matter (e.g., leaves, straw, crop residues) to reduce evaporation and improve soil health, while dust mulching involves shallow tillage to form a dry soil layer that prevents deeper moisture loss. These practices should be visibly observed during farm visits, with evidence such as residue cover or shallow soil disturbance
</t>
  </si>
  <si>
    <t>2.2.1.6</t>
  </si>
  <si>
    <t>Existing natural habitats for natural enemies of pests shall be protected.</t>
  </si>
  <si>
    <t>50% or more of farmers adopt the practice of protecting existing natural habitats.</t>
  </si>
  <si>
    <t>Between 30% and 49% of farmers adopt the practice of protecting existing natural habitats.</t>
  </si>
  <si>
    <t>Less than 30% of farmers adopt the practice of protecting existing natural habitats.</t>
  </si>
  <si>
    <t>Existing natural habitats-such as forests, grasslands, wetlands, and riverbanks-shall be identified and protected, as they support biodiversity and serve as natural refuges for beneficial organisms, including natural enemies of pests. These areas should remain undisturbed and free from chemical contamination. Field visits should be used to verify the presence and condition of such habitats. Protection of these areas plays a critical role in integrated pest management and maintaining ecological balance on farms.</t>
  </si>
  <si>
    <t>2.2.1.7</t>
  </si>
  <si>
    <t>Natural habitats for natural enemies shall be developed if they are absent.</t>
  </si>
  <si>
    <t>50% and above farmers adopts such practices.</t>
  </si>
  <si>
    <t xml:space="preserve">30-49% of farmers adopt such practices. </t>
  </si>
  <si>
    <t xml:space="preserve">Less than 30% of farmers adopt such practices. </t>
  </si>
  <si>
    <t>If natural habitats for beneficial organisms such as natural enemies of pests are absent, efforts shall be made to develop them within or near farming areas. This involves creating environments that provide food, water, shelter, and space using locally appropriate native plants. The habitat should include layered vegetation (trees, shrubs, ground cover), water sources, and natural or artificial shelters (like bunds, hedgerows, or small water bodies). Harmful chemical use should be avoided in and around these areas, and invasive species should be controlled. The design and implementation should consider local agroecological conditions, and allow sufficient time for the ecosystem to establish and sustain itself.</t>
  </si>
  <si>
    <t>2.2.1.8</t>
  </si>
  <si>
    <t>Green cover crops shall be promoted.</t>
  </si>
  <si>
    <t>SM</t>
  </si>
  <si>
    <t>Green cover are adopted by more than 50% of the farmers</t>
  </si>
  <si>
    <t>Green cover are adopted by 30-49% of the farmers</t>
  </si>
  <si>
    <t>Green cover is adopted by less than 30% of the farmers</t>
  </si>
  <si>
    <t>Green cover crops shall be actively promoted as a practice to improve soil health, prevent erosion, enhance moisture retention, and suppress weed growth. Cover crops-such as legumes, grasses, or other locally suitable species-are grown primarily to protect and enrich the soil during fallow periods or between cropping cycles. These should be observed during farm visits, and the presence of green cover crops in non-cotton seasons or between rows in wide spacing systems can be taken as evidence. Farmer interviews and FFB records can also be used to verify promotion and adoption of the practice.</t>
  </si>
  <si>
    <t>2.2.1.9</t>
  </si>
  <si>
    <t>The introduction and conservation of pollinators shall be encouraged.</t>
  </si>
  <si>
    <t xml:space="preserve">More than 80% of farmers are trained and aware of the introduction and conservation of pollinators. </t>
  </si>
  <si>
    <t xml:space="preserve">79% to 50% of farmers are trained and aware of the introduction and conservation of pollinators. </t>
  </si>
  <si>
    <t xml:space="preserve">Less than 50% are trained and aware of the introduction and conservation of pollinators. </t>
  </si>
  <si>
    <t xml:space="preserve">
The introduction and conservation of pollinators shall be actively encouraged to enhance crop productivity and maintain ecological balance. Pollinators-such as bees, butterflies, flies, birds, bats, and certain mammals-play a vital role in transferring pollen between flowers, enabling fertilization and the development of fruits and seeds. Farmers should be trained and made aware of the importance of pollinators in agriculture, as well as practical ways to support them, including planting pollinator-friendly plants, minimizing pesticide use, and conserving natural habitats. Observations during field visits, training records, and farmer interviews can serve as evidence of awareness and adoption of pollinator
</t>
  </si>
  <si>
    <t>Soil and Integrated Nutrient Management</t>
  </si>
  <si>
    <t>Soil Fertility</t>
  </si>
  <si>
    <t>3.1.1</t>
  </si>
  <si>
    <t>Cotton farmers adopt measures to increase soil fertility.</t>
  </si>
  <si>
    <t>3.1.1.1</t>
  </si>
  <si>
    <t>Burning of crop residues shall not be practiced. Instead, Crop residues shall be incorporated or recycled by on-farm cattle through manure or biogas slurry to maintain soil organic matter and carbon levels or incorporate to soil through converting to biochar . Emphasis shall be placed on prioritising recycling and composting, with any excess used for fuel or energy purposes.</t>
  </si>
  <si>
    <t>More than 80% of farmers do not burn crop residues, instead, it is converted into biochar or recycled or incorporated in the soil to maintain soil organic matter and carbon levels.</t>
  </si>
  <si>
    <t>79% to 50% of farmers do not burn crop residues, instead, it is converted into biochar or recycled or incorporated in the soil to maintain soil organic matter and carbon levels.</t>
  </si>
  <si>
    <t>Less than 50% of farmers do not burn crop residues, instead, it is converted into biochar or recycled or incorporated in the soil to maintain soil organic matter and carbon levels.</t>
  </si>
  <si>
    <t>Cotton crop residues-such as stalks, leaves, and other plant material left after harvesting-must not be burned under any circumstances. Instead, these residues should be recycled or reused through sustainable practices. Acceptable methods include:
Incorporation into the soil to enhance organic matter and maintain soil carbon levels. Utilization as cattle feed or bedding, which eventually returns to the field as organic manure. Conversion into compost or biogas slurry, contributing to nutrient cycling. Processing into biochar for long-term soil enrichment and carbon sequestration.
Emphasis should be placed on maximizing recycling and composting. Where possible, any excess biomass may be repurposed for fuel or energy needs, provided it does not involve open burning</t>
  </si>
  <si>
    <t>3.1.1.2</t>
  </si>
  <si>
    <t>Pruned tree branches, twigs, leaves, and other live barrier materials shall be either mulched and used as a soil amendment or converted into biochar through anaerobic burning.</t>
  </si>
  <si>
    <t>50% and above farmers adopt such practices.</t>
  </si>
  <si>
    <t>Farmers should be encouraged to utilize pruned biomass-such as branches, twigs, and leaves-from live barriers or farm trees by converting them into mulch or biochar. Mulching helps improve soil structure, moisture retention, and organic content, while biochar enhances soil fertility and long-term carbon storage. This practice should be evident during farm visits, with visible signs of mulch application or biochar use. The absence of burning residue or waste piles indicates compliance.</t>
  </si>
  <si>
    <t>3.1.1.3</t>
  </si>
  <si>
    <t>Cotton shall be intercropped or rotated with nitrogen-fixing or other protective plants.</t>
  </si>
  <si>
    <t xml:space="preserve">
More than 80% of farmers intercrop cotton with nitrogen-fixing or other plants.</t>
  </si>
  <si>
    <t>Between 50% and 79% of farmers grow nitrogen-fixing or other plants as intercrops, but only some farmers practice this.</t>
  </si>
  <si>
    <t>Less than 50% of farmers practice intercropping.</t>
  </si>
  <si>
    <t>This requirement should be verified during farm visits by observing intercropping or crop rotation practices-particularly with leguminous crops such as green gram, black gram, or pigeon pea. These crops contribute to soil fertility through nitrogen fixation and act as protective covers to reduce soil erosion and weed growth. Assess the farmer's knowledge of intercropping benefits, methods used, and crop compatibility. Supporting evidence can also be gathered through FFB records or farmer interviews reflecting adoption and understanding of these practices.</t>
  </si>
  <si>
    <t>3.1.1.4</t>
  </si>
  <si>
    <t>At least 25% of the cropping productive area shall be covered by a layer of organic matter, such as dead and decaying biomass (mulch, grass, leaves, branches), and/or nitrogen-fixing cover crops.</t>
  </si>
  <si>
    <t>The practice of covering at least 25% of the productive area with a layer of organic matter (dead and decaying biomass - mulch, grass, leaves, branches) and/or nitrogen-fixing cover crops is evidenced across the project.</t>
  </si>
  <si>
    <t>The project area practices covering more than 15% but less than 24% of the productive area with a layer of organic matter (dead and decaying biomass - mulch, grass, leaves, branches) and/or nitrogen-fixing cover crops, as evidenced across the project.</t>
  </si>
  <si>
    <t>The project does not practice covering at least 14% of the productive area with a layer of organic matter (dead and decaying biomass - mulch, grass, leaves, branches) and/or nitrogen-fixing cover crops, and no records are available to substantiate this.</t>
  </si>
  <si>
    <t>This requirement should be verified during farm visits. Farmers should demonstrate adoption of soil cover practices by using organic matter like mulch, leaf litter, or biomass residues, or by growing nitrogen-fixing cover crops. Visual observation should confirm that at least 25% of the cotton productive area is consistently covered. Such practices help retain moisture, suppress weeds, and improve soil health.</t>
  </si>
  <si>
    <t>3.1.1.5</t>
  </si>
  <si>
    <t>Improvement in soil health (through sample soil tests) and soil biodiversity shall be measured as outlined in the REEL Regenerative Soil Test Manual</t>
  </si>
  <si>
    <t xml:space="preserve">
Improvement is measured as per the REEL Soil Health Manual </t>
  </si>
  <si>
    <t xml:space="preserve">Measurement process is not complete or final reports are not available for verification. </t>
  </si>
  <si>
    <t xml:space="preserve">Neither measurements have been done nor reports are available for verification. </t>
  </si>
  <si>
    <t>Soil tests should be conducted following the procedures and parameters defined in the REEL Regenerative Soil Test Manual. These tests help assess improvements in soil health and biodiversity over time, including factors such as organic carbon levels, nutrient balance, pH, microbial activity, and structure. Results should be documented and compared periodically to monitor progress, and farmers should be informed about the findings to support better soil management practices.</t>
  </si>
  <si>
    <t>3.1.1.6</t>
  </si>
  <si>
    <t>The formula for applied nutrients and non-synthetic soil amendments shall be customised based on the results of soil analyses.</t>
  </si>
  <si>
    <t>There is evidence that this approach is applied to more than 80% of the farmers.</t>
  </si>
  <si>
    <t>There is evidence that this approach is applied to between 50% and 79% of the farmers.</t>
  </si>
  <si>
    <t>There is no evidence, or the approach is followed by less than 50% of the farmers.</t>
  </si>
  <si>
    <t>Verify whether the farmer has conducted a soil test as per the REEL Regenerative Soil Test Manual and whether the application of soil amendments is based on the results.
Non-synthetic soil amendments refer to natural or organic materials used to improve soil health, such as compost, farmyard manure, green manure, cover crops, mulch, bone meal, fish emulsion, seaweed extracts, or biochar.
Evidence of compliance may include: Soil test reports, Records of amendments applied, Farmer interviews,  On-field observation of amendment usage, The application should reflect a customised approach based on identified soil nutrient needs.</t>
  </si>
  <si>
    <t>Soil Erosion</t>
  </si>
  <si>
    <t>3.2.1</t>
  </si>
  <si>
    <t>Appropriate measures are implemented to avoid erosion of the soil.</t>
  </si>
  <si>
    <t>3.2.1.1</t>
  </si>
  <si>
    <t>Land preparation shall follow contour lines in hilly or sloping areas.</t>
  </si>
  <si>
    <t xml:space="preserve">
Land preparation follows contour lines.</t>
  </si>
  <si>
    <t>Contour lines are respected in some areas during land preparation.</t>
  </si>
  <si>
    <t>Land preparation does not follow contour lines.</t>
  </si>
  <si>
    <t>During farm visits, observe whether farmers are preparing land and planting along the natural contour lines of the terrain. This technique, known as contour farming, involves aligning ploughing, sowing, and other cultivation practices with the natural curves of the slope rather than in a straight line up or down the hill.
Contour farming reduces soil erosion, improves water retention, and minimizes nutrient runoff by slowing down water flow and enhancing infiltration.
Evidence may include:
Visible contour-aligned planting or bunds on sloped fields
Farmer interviews confirming awareness and intent
Reduced signs of soil erosion on sloped land</t>
  </si>
  <si>
    <t>3.2.1.2</t>
  </si>
  <si>
    <t>Soil-specific tillage methods shall be suggested in Training Modules. Pre-sowing, IWM, IPM, and INM shall be adopted to prevent soil compaction and erosion of topsoil.</t>
  </si>
  <si>
    <t>More than 80% farmers Soil-specific tillage methods are adopted.</t>
  </si>
  <si>
    <t>50-80 % farmers are aware of soil-specific tillage methods and adopted.</t>
  </si>
  <si>
    <t xml:space="preserve">
None of the farmers are aware of soil-specific tillage methods, and it is not practiced.</t>
  </si>
  <si>
    <t>Verify during farm visits whether farmers are adopting tillage methods suited to their specific soil types, crop requirements, and field conditions. Farmers should be aware of these practices through training.
Soil-specific tillage refers to adjusting tillage depth, frequency, and method based on soil texture, moisture-holding capacity, slope, and crop cycle. This helps in minimizing soil compaction, conserving topsoil, and improving root development.</t>
  </si>
  <si>
    <t>3.2.1.3</t>
  </si>
  <si>
    <t>Irrigation methods shall not disturb the structure of the soil.</t>
  </si>
  <si>
    <t>Irrigation methods do not disturb the structure of the soil.</t>
  </si>
  <si>
    <t>In some areas, evidence shows that the soil structure is disturbed due to the irrigation method.</t>
  </si>
  <si>
    <t>Irrigation methods disturb the structure of the soil.</t>
  </si>
  <si>
    <t>Verify during farm visits which irrigation methods are adopted by farmers (e.g., drip irrigation, furrow, sprinkler). Ensure the methods used do not cause soil compaction, waterlogging, or erosion. Avoid methods that lead to surface runoff, crusting, or structural degradation of the soil such as excessive flood irrigation, overuse of sprinklers on clay soils, or high-pressure water jets directly on loose topsoil.</t>
  </si>
  <si>
    <t>3.2.1.4</t>
  </si>
  <si>
    <t>Where applicable, living barriers shall support the stability of the soil.</t>
  </si>
  <si>
    <t>More than 80% farmers using Living barriers such as farm bunds, trees, grass, etc., support the stability of the soil.</t>
  </si>
  <si>
    <t>50-80% farmers using Living barriers such as farm bunds, trees, grass, etc., support the stability of the soil.</t>
  </si>
  <si>
    <t>There is no evidence of living barriers to support soil stability.</t>
  </si>
  <si>
    <t xml:space="preserve">This should be observed during farm visits. Farmers should be seen adopting living barriers-such as rows of trees, shrubs, grasses, or other perennial plants-especially along contour lines in sloped areas. These barriers help reduce soil erosion, slow down water runoff, and enhance water infiltration. They act as both physical and biological barriers to stabilize soil and retain moisture.
</t>
  </si>
  <si>
    <t>Integrated Fertilizer Management</t>
  </si>
  <si>
    <t>3.3.1</t>
  </si>
  <si>
    <t>Fertilizer application is based on evaluation of needs by taking soil-borne nutrients, soil conditions and input from non-mineral sources into account.</t>
  </si>
  <si>
    <t>3.3.1.1</t>
  </si>
  <si>
    <t>Soil and/or leaf analysis shall be carried out on a regular basis, preferably every three years, when feasible.</t>
  </si>
  <si>
    <t xml:space="preserve">
Soil and/or leaf analysis are carried out every three to four years or more frequently.</t>
  </si>
  <si>
    <t>Soil and/or leaf analysis are carried out every three to four years.</t>
  </si>
  <si>
    <t xml:space="preserve">
Soil and/or leaf analysis are not carried out every three to four years.</t>
  </si>
  <si>
    <t>Group-level or cluster-based testing is acceptable, provided the results are shared with all participating farmers. The purpose is to monitor soil nutrient status and plant health, enabling informed decisions on nutrient and soil management. Regular testing helps track long-term changes in soil and crop condition, supporting sustainable practices.</t>
  </si>
  <si>
    <t>3.3.1.2</t>
  </si>
  <si>
    <t>Farmers shall adopt the practice of applying Farmyard Manure (FYM) and/or compost. When feasible, bio-fertilisers shall also be applied.</t>
  </si>
  <si>
    <t>Farmers apply FYM (Farmyard Manure) and/or compost. When feasible, bio-fertilizers are also applied.</t>
  </si>
  <si>
    <t>Not all farmers apply FYM (Farmyard Manure) and/or compost.</t>
  </si>
  <si>
    <t xml:space="preserve">
The application of compost or farmyard manure (FYM) is not practiced.</t>
  </si>
  <si>
    <t xml:space="preserve">Farmers should regularly apply FYM and/or compost to enhance soil fertility and organic matter. Where feasible, the use of bio-fertilisers (e.g., Rhizobium, Azotobacter, Phosphate-solubilising bacteria) should be encouraged to supplement soil nutrients naturally. Verify through field visits and cross-check with the FFB (Farmer Field Book) and adoption records to confirm implementation.
 </t>
  </si>
  <si>
    <t>3.3.1.3</t>
  </si>
  <si>
    <t>Soil conditions, particularly organic matter when available, shall be considered before applying mineral fertilisers.</t>
  </si>
  <si>
    <t>Fertilizer application is conducted annually based on the results of soil or leaf analysis.</t>
  </si>
  <si>
    <t xml:space="preserve">
Not all farmers apply fertilizers based on the results of soil or leaf analysis.</t>
  </si>
  <si>
    <t>Fertilizers are applied indiscriminately.</t>
  </si>
  <si>
    <t>Farmers should apply mineral (inorganic) fertilizers based on soil analysis results, especially considering the existing organic matter levels to avoid over-application and nutrient imbalance. Mineral fertilizers-derived from natural minerals or synthetic sources-supply essential nutrients such as nitrogen, phosphorus, and potassium. Verification should be done by reviewing soil analysis reports and cross-checking with Farmer Field Book (FFB) records to confirm appropriate usage aligned with soil needs.
Mineral fertilisers are plant nutrient sources that come from naturally occurring minerals or are synthetically produced through industrial processes. They are often referred to as inorganic or chemical fertilisers, and they supply essential nutrients like nitrogen (N), phosphorus (P), and potassium (K) in readily available forms(Urea, DAP, MOP etc)</t>
  </si>
  <si>
    <t>3.3.1.4</t>
  </si>
  <si>
    <t>Organic manure available on the farm shall not be exported from the farm.</t>
  </si>
  <si>
    <t xml:space="preserve">
The organic fertilizer available on the farm is not exported; only surplus quantities are exported to assist neighbouring farms.</t>
  </si>
  <si>
    <t>Organic fertilizer available on the farm is partially exported or sold, even though the volume is not surplus.</t>
  </si>
  <si>
    <t>Organic fertilizers available on the farm are fully exported or sold.</t>
  </si>
  <si>
    <t>Organic manure generated on the farm (such as compost or farmyard manure) should primarily be used for improving the soil health of the same farm. Exporting manure from the farm is discouraged to ensure nutrient recycling and maintain or enhance soil organic matter on-site. However, if the farm produces surplus quantities of organic manure beyond its own needs, the excess may be shared with neighbouring farms, provided that farm-level nutrient balance is not compromised.</t>
  </si>
  <si>
    <t>3.3.1.5</t>
  </si>
  <si>
    <t>Manure shall be in an advanced stage of decomposition when applied.</t>
  </si>
  <si>
    <t xml:space="preserve">
Visible inspection demonstrates that the manure is in an advanced stage of decomposition when applied.</t>
  </si>
  <si>
    <t xml:space="preserve">
Visible inspection demonstrates that the manure is not in an advanced stage of decomposition when applied.</t>
  </si>
  <si>
    <t>Visible inspection demonstrates that the manure is not composted on the farm and is not applied.</t>
  </si>
  <si>
    <t>Farmers should apply only well-decomposed manure to ensure better nutrient availability, minimize the risk of plant diseases, and avoid the presence of weed seeds. Properly decomposed manure improves soil structure and microbial activity, while undecomposed manure may hinder plant growth and attract pests.
Farmers should be trained and made aware of: Signs of complete decomposition (e.g., dark colour, crumbly texture, absence of foul odor or visible raw material). The benefits of using well-rotted manure over fresh or partially decomposed material</t>
  </si>
  <si>
    <t>3.3.1.6</t>
  </si>
  <si>
    <t>Farmers shall apply micronutrients based on soil/leaf testing or plant symptoms (colour system), when available.</t>
  </si>
  <si>
    <t>Micronutrients are applied based on soil or leaf testing of the plants.</t>
  </si>
  <si>
    <t xml:space="preserve">
Micronutrients are applied based on old and outdated reports.</t>
  </si>
  <si>
    <t>Micronutrients are used indiscriminately.</t>
  </si>
  <si>
    <t>Micronutrient application should be based on evidence of deficiency identified through soil or leaf analysis. In the absence of test reports, visual observation of plant symptoms (e.g., yellowing, stunted growth, leaf discoloration) using a recognized colour chart or system may guide micronutrient application. Overuse or inappropriate application should be avoided, as it may cause toxicity or environmental harm.
Farmers should be trained on:
The importance of micronutrients for plant health and productivity.
How to interpret soil and leaf test results.
Identification of visual symptoms of common micronutrient deficiencies (e.g., zinc, boron, iron).
Safe and efficient application methods.</t>
  </si>
  <si>
    <t>3.3.1.7</t>
  </si>
  <si>
    <t>The phase-out of nitrogen-based and other inorganic fertilisers through the use of more organic inputs shall be constantly promoted during individual and group farmer training sessions.</t>
  </si>
  <si>
    <t>There is evidence that more than 80% of the farmers have been instructed on this practice and are phasing out the use of nitrogen and other inorganic fertilizers.</t>
  </si>
  <si>
    <t>There is evidence that between 50% and 79% of the farmers have been instructed on this practice and are phasing out the use of nitrogen and other inorganic fertilizers.</t>
  </si>
  <si>
    <t>There is no evidence, or fewer than 50% of the farmers have been instructed on this practice or are phasing out the use of nitrogen and other inorganic fertilizers.</t>
  </si>
  <si>
    <t xml:space="preserve">Farmers should be continuously sensitised to the long-term environmental and soil health risks associated with excessive use of nitrogen-based and other inorganic fertilisers. Training sessions-both group and one-on-one-should promote a gradual transition to organic inputs such as compost, farmyard manure (FYM), green manure, bio-fertilisers, and other natural soil amendments
Review training records and farmer awareness materials.
Interview farmers to assess their understanding and adoption of organic fertilisation practices.
Observe field-level practices and cross-check with Farmer Field Book (FFB) or adoption tracking sheets.
Check for reduction trends in the use of synthetic inputs over time, where data is available.
</t>
  </si>
  <si>
    <t>3.3.2</t>
  </si>
  <si>
    <t>Safe use and storage of fertilizer - Use methods and storage practices ensure that fertilization does not constitute a source of water pollution and a health risk for those who apply them.</t>
  </si>
  <si>
    <t>3.3.2.1</t>
  </si>
  <si>
    <t>The dose of fertiliser applications shall be according to local requirements and based on soil analyses.</t>
  </si>
  <si>
    <t>More than 80% of the farmers, apply fertilisers according to local requirements and based on soil analyses.</t>
  </si>
  <si>
    <t xml:space="preserve">
More than 50% and less than 79% of the farmers, apply fertilisers according to local requirements and based on soil analyses.</t>
  </si>
  <si>
    <t>Less than 50% of the farmers, apply fertilisers according to local requirements and based on soil analyses.</t>
  </si>
  <si>
    <t>At the Producer Group (PG) level, locally recommended fertiliser application doses-developed in consultation with agronomists or agricultural departments-should be available and tailored to specific soil types and cropping patterns. These recommendations must be based on soil testing results and periodically updated.
Check the availability of local fertiliser dose recommendations at the PG level, preferably documented or displayed. Review soil test reports maintained at the PG or individual farmer level. Interview farmers to confirm whether they apply fertilisers in line with the recommended doses and understand the rationale. Cross-check actual fertiliser usage as recorded in the Farmer Field Book (FFB) or input logs. Ensure fertiliser application is neither excessive nor insufficient based on soil nutrient status.</t>
  </si>
  <si>
    <t>3.3.2.2</t>
  </si>
  <si>
    <t>Organic and synthetic fertilisers shall not be stored in proximity to surface water bodies.</t>
  </si>
  <si>
    <t>Organic fertilizers are stored away from surface water bodies.</t>
  </si>
  <si>
    <t>Some heaps of organic fertilizers are located in close proximity to surface water bodies.</t>
  </si>
  <si>
    <t xml:space="preserve">
In more than 50% of cases, organic fertilizers were found in close proximity to surface water bodies.</t>
  </si>
  <si>
    <t>During farm visits, observe and verify that storage areas for both organic (e.g., compost, manure) and synthetic (e.g., urea, DAP) fertilisers are not located near surface water bodies such as ponds, canals, rivers, or wells. Proximity to water bodies can increase the risk of nutrient leaching or runoff, leading to water contamination and ecosystem disruption</t>
  </si>
  <si>
    <t>3.3.2.3</t>
  </si>
  <si>
    <t>When applying fertiliser, reasonable buffer zones shall be maintained around surface water bodies, specific to the type of fertiliser used.</t>
  </si>
  <si>
    <t>An appropriate buffer distance is maintained as a practice while applying fertilizers.</t>
  </si>
  <si>
    <t xml:space="preserve">
Buffer distances are not always maintained.</t>
  </si>
  <si>
    <t>Buffer distances are not maintained when applying fertilizers.</t>
  </si>
  <si>
    <t>Buffer zones are planted or maintained strips of vegetation-such as trees, shrubs, or strong grasses-established around or near water bodies like rivers, ponds, canals, or wells. These zones act as a safeguard by absorbing excess nutrients, preventing fertiliser runoff, and protecting water quality. 
During farm visits, observe whether buffer zones are present and adequately maintained around surface water bodies. Confirm the distance and type of vegetation used in the buffer area. Interview farmers to assess their understanding of why buffer zones are necessary, and whether they adjust application practices accordingly. Check for visible signs of runoff or contamination near water bodies.
Surface water bodies refer to natural or man-made water sources that are found above the ground surface. These include any water that collects and flows in open areas, rather than underground.</t>
  </si>
  <si>
    <t>Pest Management</t>
  </si>
  <si>
    <t>Integrated Pest Management</t>
  </si>
  <si>
    <t>4.1.1</t>
  </si>
  <si>
    <t>Crop hygiene is safeguarded through preventive cultural means.</t>
  </si>
  <si>
    <t>4.1.1.1</t>
  </si>
  <si>
    <t>Diseased plants shall be removed and destroyed, burned, or buried to maintain healthy crops.</t>
  </si>
  <si>
    <t>More than 80% of farmers remove diseased plants regularly and dispose of them adequately to prevent the spread of disease.</t>
  </si>
  <si>
    <t>More than 50% and less than 79% of farmers remove diseased plants regularly and dispose of them adequately to prevent the spread of disease.</t>
  </si>
  <si>
    <t>Less than 50% of farmers remove diseased plants regularly and dispose of them adequately to prevent the spread of disease.</t>
  </si>
  <si>
    <t>This should be verified during the farm visit. Fields should be observed for visible signs of diseased plants. If diseased plants are present, farmers must demonstrate awareness and action-such as removal, burning, or deep burial-to prevent the spread of pests and diseases. Interview farmers to confirm they understand the importance of early detection and proper disposal methods. Records, where available, may also support verification of these practices.</t>
  </si>
  <si>
    <t>4.1.1.2</t>
  </si>
  <si>
    <t>Management of natural enemies and other integrated pest management techniques shall be incentivised, promoted, disseminated, and made known to farmers.</t>
  </si>
  <si>
    <t>80% or more of the farmers are aware of the techniques and benefits of integrated pest management.</t>
  </si>
  <si>
    <t>Between 50% and 79% of farmers are aware of the techniques and benefits of integrated pest management.</t>
  </si>
  <si>
    <t>Fewer than 50% of the farmers are aware of the techniques and benefits of integrated pest management.</t>
  </si>
  <si>
    <t xml:space="preserve">
Farmers should be aware of IPM techniques and the role of natural enemies in controlling pest populations. Verify during the farm visit and through farmer interviews whether they can identify beneficial organisms such as ladybirds, spiders, parasitic wasps, and frogs, and understand their ecological benefits. Check if any practices are in place to conserve or attract these natural enemies (e.g., habitat planting, minimal pesticide use). Review training materials and farmer field books (FFBs) to confirm that IPM principles are being promoted through training, demonstrations, or incentive schemes. (Natural enemies are organisms that naturally regulate pest populations by feeding on, parasitizing, or otherwise limiting their growth. They are a key component of Integrated Pest Management (IPM) and contribute to maintaining a balanced agroecosystem.-)</t>
  </si>
  <si>
    <t>4.1.1.3</t>
  </si>
  <si>
    <t>Cage crops, molasses traps, yellow traps, pheromone traps, and light traps shall be adopted, when feasible, to control and monitor pests.</t>
  </si>
  <si>
    <t xml:space="preserve">
More than 80% of the farmers are aware of these pest control techniques and use them when necessary.</t>
  </si>
  <si>
    <t>Between 50% and 79% of the farmers are aware of these pest control techniques and use them when necessary.</t>
  </si>
  <si>
    <t>Less than 50% of the farmers are aware of these pest control techniques and use them when necessary.</t>
  </si>
  <si>
    <t>These practices should be observed during the farm visit. Farmers should be aware of and, where feasible, adopt methods such as cage crops, molasses traps, yellow sticky traps, pheromone traps, and light traps to monitor and manage pest populations. These tools are important components of Integrated Pest Management (IPM) and help reduce dependency on chemical pesticides. Awareness and usage should be verified through field observation and farmer interviews.</t>
  </si>
  <si>
    <t>4.1.1.4</t>
  </si>
  <si>
    <t>Water used for irrigation shall be clean.</t>
  </si>
  <si>
    <t xml:space="preserve">
More than 80% of farmers are aware that they should not use saline water for irrigation.</t>
  </si>
  <si>
    <t>50-80% of farmers are aware that they should not use saline water for irrigation.</t>
  </si>
  <si>
    <t>Less than 50% of farmers are aware that they should not use saline water for irrigation.</t>
  </si>
  <si>
    <t>This should be verified by reviewing water test reports and assessing farmers' awareness regarding water quality. During farm visits, check whether water used for irrigation has been tested or meets basic cleanliness standards. Farmers should be aware of the importance of using clean water for irrigation and its impact on soil and crop health</t>
  </si>
  <si>
    <t>4.1.1.5</t>
  </si>
  <si>
    <t>Trap crops shall be promoted and increasingly adopted by farmers.</t>
  </si>
  <si>
    <t>There is evidence that more than 80% of the farmers have been instructed on this practice and follow it.</t>
  </si>
  <si>
    <t>There is evidence that between 50% and 79% of the farmers were instructed on this practice and follow it</t>
  </si>
  <si>
    <t>There is no evidence or practice is followed by less than 50% of the farmers.</t>
  </si>
  <si>
    <t>Trap crops are intentionally planted to attract insect pests away from the main crop, ideally using plants on which pests cannot survive or reproduce. 
A trap crop is a plant that is intentionally grown to attract pests away from the main crop. These crops are more attractive to specific pests than the primary crop and are used to control or reduce pest attacks in the main field.(Castor, Marigold, China rose. mustard etc)</t>
  </si>
  <si>
    <t>4.1.2</t>
  </si>
  <si>
    <t>Monitoring to determine the economic threshold of pests and time of application is practiced.</t>
  </si>
  <si>
    <t>4.1.2.1</t>
  </si>
  <si>
    <t>The cotton farmer shall scout and monitor for pest attacks.</t>
  </si>
  <si>
    <t>50% or more Farmers regularly scouts his farm for signs of pest attack</t>
  </si>
  <si>
    <t>40 - 49% farmers are in the habit of scouting their farms to identify pest attack</t>
  </si>
  <si>
    <t>Less than 40% farmers are in the habit of scouting farms to identify pest attack</t>
  </si>
  <si>
    <t xml:space="preserve">Pest scouting refers to regularly inspecting crop fields to detect the presence of pests-including insects, weeds, and diseases-at an early stage. It is a fundamental component of Integrated Pest Management (IPM).
During the farm visit, confirm whether the farmer is aware of and practices pest scouting. Farmers should be able to explain:
How they scout (e.g., walking through the field, checking plant undersides)
When they scout (e.g., weekly, early morning, at critical crop stages)
What they scout for: Types of pests (e.g., bollworms, aphids, jassids)
Signs of damage (e.g., leaf discoloration, holes, wilting </t>
  </si>
  <si>
    <t>4.1.2.2</t>
  </si>
  <si>
    <t>When feasible, farmers shall use pheromone traps for the identification of pests to ensure targeted pesticide use.</t>
  </si>
  <si>
    <t xml:space="preserve">
More than 30% of the farmers are aware of and use pheromone traps for the identification of pests, with the aim of ensuring targeted pesticide use.</t>
  </si>
  <si>
    <t xml:space="preserve">
20-29% of the farmers are aware of and use pheromone traps for the identification of pests, with the aim of ensuring targeted pesticide use.</t>
  </si>
  <si>
    <t>Less than 20% of the farmers are aware of and use pheromone traps for the identification of pests, with the aim of ensuring targeted pesticide use.</t>
  </si>
  <si>
    <t>Observe whether pheromone traps are present and properly installed in the field. Interview farmers to confirm their awareness, purpose, and correct usage of the traps.
Pheromone traps are a tool for monitoring specific insect pests. Their correct use helps farmers make informed decisions and reduce indiscriminate pesticide application.
Traps are installed at canopy level or as per technical guidance. Placement follows recommended spacing-typically 4-5 traps per acre, depending on pest pressure and crop stage. Traps are placed in strategic locations across the field, not clustered.
Installed during the early crop stages (e.g., vegetative to flowering) to enable timely pest detection. Used before pesticide application, allowing for monitoring and decision-making.
Traps are checked regularly. Lures are replaced periodically (as per manufacturer instructions or agronomic guidance). Damaged or ineffective traps are replaced to maintain functionality
Farmer understands the target pest, how the trap works, and how it informs spray decisions. Can articulate what actions they take when pest thresholds are reached.</t>
  </si>
  <si>
    <t>4.1.2.3</t>
  </si>
  <si>
    <t>Economic injury levels and action thresholds shall be respected.</t>
  </si>
  <si>
    <t>More than 60% of the farmers are aware of economic injury levels and respect action thresholds.</t>
  </si>
  <si>
    <t>50-59% of the farmers are aware of economic injury levels and respect action thresholds.</t>
  </si>
  <si>
    <t>Less than 50% of the farmers are aware of economic injury levels and respect action thresholds.</t>
  </si>
  <si>
    <t>During farm visits or interviews, assess whether farmers understand the concept of Economic Injury Levels (EIL) and action thresholds - i.e., the pest population level at which the cost of damage exceeds the cost of control, and the level at which control measures should be initiated, respectively.
Farmers should not apply pesticides pre-emptively or based on calendar schedules. Pest control decisions should be based on field scouting data, visual signs of economic damage, or trap data. Where available, records such as pest scouting logs or field books should be checked for pest pressure and actions taken.
Economic Injury Level (EIL) means the pest population density at which the economic damage caused by the pest equals the cost of managing it.
Action Threshold means the point at which pest control measures should be initiated to prevent the pest population from reaching the EIL.</t>
  </si>
  <si>
    <t>4.1.3</t>
  </si>
  <si>
    <t>Farmers have been encouraged to recur to herbicides as a last resort.</t>
  </si>
  <si>
    <t>4.1.3.1</t>
  </si>
  <si>
    <t>Preventive weed control and management shall be performed manually or mechanically.</t>
  </si>
  <si>
    <t>Preventive weed control is carried out mechanically or manually.</t>
  </si>
  <si>
    <t xml:space="preserve">
Weed control is manual or mechanical in at least 50% of cases.</t>
  </si>
  <si>
    <t xml:space="preserve">
Weed control is manual or mechanical in less than 49% of cases.</t>
  </si>
  <si>
    <t>Inspect the fields to verify whether weeds are being actively controlled. Fields should show signs of recent manual (e.g., hand weeding, hoeing) or mechanical (e.g., use of weeders or implements) weed management.
Excessive or mature weed growth across plots may indicate partial or no compliance with weed management practices. Patchy or inconsistent weeding can also suggest irregular implementation
Chemical weed control is not considered compliant under this indicator unless otherwise justified or permitted under local context or exception clauses.</t>
  </si>
  <si>
    <t>4.1.3.2</t>
  </si>
  <si>
    <t>Farmers shall be encouraged to avoid using herbicides.</t>
  </si>
  <si>
    <t xml:space="preserve">
Farmers have received training on avoiding the use of herbicides.</t>
  </si>
  <si>
    <t xml:space="preserve">
More than 50% of farmers have been trained to avoid using pesticides.</t>
  </si>
  <si>
    <t>Less than 50% of farmers have been trained to avoid using pesticides.</t>
  </si>
  <si>
    <t xml:space="preserve">Farmers should be trained on the risks associated with herbicide use, including environmental harm, health impacts, and resistance development. Promote alternative weed management practices, such as manual and mechanical methods, mulching, and intercropping.
Confirm that herbicide avoidance was included in the training content. During farmer interviews, assess their understanding of why herbicides are discouraged and which alternatives they are using.
 </t>
  </si>
  <si>
    <t>4.1.3.3</t>
  </si>
  <si>
    <t>The application of herbicides shall be reduced over time.</t>
  </si>
  <si>
    <t>Evidence indicates that herbicide use has been reduced over time.</t>
  </si>
  <si>
    <t>Although evidence shows that herbicide use has been reduced, it is not regularly monitored.</t>
  </si>
  <si>
    <t>Herbicide use is rampant</t>
  </si>
  <si>
    <t>Ensure that trainings and capacity-building activities emphasize herbicide reduction. Check documentation of trainings conducted, including dates, topics covered, and farmer attendance
Ask farmers whether they have reduced herbicide use, and what alternative practices they have adopted (e.g., hand weeding, mulching). Confirm awareness of the risks of long-term herbicide dependence and benefits of reducing use
Review Farmer Field Books (FFB) or other input records to compare herbicide use across seasons or years. Check for declining frequency, quantity, or area treated with herbicides.</t>
  </si>
  <si>
    <t>4.1.3.4</t>
  </si>
  <si>
    <t>Activities for full phase-out after five years for herbicide shall be implemented. A reduced dose of herbicide application shall be documented through Farmer Field Book (FFB) data. Exceptional use shall only be allowed punctually upon formal request and proof of extraordinary circumstances.</t>
  </si>
  <si>
    <t>Activities for a full phase-out of herbicides shall be implemented with verifiable evidence.
AND
The controls deployed (e.g., information to farmers, monitoring, and consequences in case of violation) to achieve the target are effective.</t>
  </si>
  <si>
    <t>Activities for a full phase-out of herbicides shall be implemented with verifiable evidence, 
BUT 
The controls deployed (e.g., information to farmers, monitoring, and consequences in case of violation) to achieve the target are not effective.</t>
  </si>
  <si>
    <t>Evidence is unavailable or insufficient to assess phase-out activities, or exceptional usage is constantly being granted.
OR
No controls have been deployed (e.g., information to farmers, monitoring, consequences in case of violation) to reach the target.</t>
  </si>
  <si>
    <t>A formal phase-out plan must be developed by each Producer Group (PG) detailing:
Timeline with yearly targets. Activities to promote alternatives (e.g., manual weeding, mulching, cover cropping).Farmer support and capacity-building strategies. Roles and responsibilities for monitoring and enforcement.
Auditors to check for Decreasing frequency and quantity of herbicide use over time. Shift to alternative practices in place of chemical herbicides. Supportive data collection by field staff during farm visits.</t>
  </si>
  <si>
    <t>4.1.4</t>
  </si>
  <si>
    <t>Cultural, physical and biological measures are applied before resorting to chemical pest control (only applicable if scouting has shown pest infestation).</t>
  </si>
  <si>
    <t>4.1.4.1</t>
  </si>
  <si>
    <t>Farmers shall plant cotton alongside border crops and trap crops.</t>
  </si>
  <si>
    <t xml:space="preserve">Border crops are grown by more than 50% of farmers. </t>
  </si>
  <si>
    <t>Border crops are grown by at least 50% of farmers.</t>
  </si>
  <si>
    <t>Border and trap crops are grown by fewer than 50% of farmers.</t>
  </si>
  <si>
    <t xml:space="preserve">Check if farmers have established border crops (e.g., maize, , sunflower) around cotton fields. Observe if trap crops (e.g., China rose, marigold, castor) are planted within or along the edges of the cotton field.
Interview farmers to confirm they understand the purpose of these crops: 
Border Crops means Minor or non-host crops planted around the main crop field to serve as a physical or biological barrier against pests and diseases.
Examples: Maize, sorghum, sunflower.
Trap Crops means Specific plants sown to attract insect pests away from the main crop. These pests are either unable to complete their life cycle or can be targeted for control.
Examples: China rose in cotton farms, marigold for whitefly, castor for semilooper.
</t>
  </si>
  <si>
    <t>4.1.4.2</t>
  </si>
  <si>
    <t>At least one cultural measure to control pests, such as bird perches or traps (e.g., pheromone traps), shall be adopted.</t>
  </si>
  <si>
    <t>More than 25% of farmers are aware of at least one cultural measure to control pests and are adopting it.</t>
  </si>
  <si>
    <t>10-24% of farmers are aware of at least one cultural measure to control pests and are adopting it.</t>
  </si>
  <si>
    <t>Less than 10% of farmers are aware of at least one cultural measure to control pests and are adopting it.</t>
  </si>
  <si>
    <t>During farm visits, verify that farmers are aware of at least one cultural pest control method and Confirm that the farmer can explain the purpose and basic function of the adopted measure . Examples include:
Installing bird perches to promote natural predators.
Using pheromone traps, yellow sticky traps, or light traps.
Practicing intercropping, crop rotation, or timely weeding.</t>
  </si>
  <si>
    <t>4.1.4.3</t>
  </si>
  <si>
    <t>At least one biological method, such as the release and augmentation of natural enemies, the use of microbial products, natural products/biological pesticides, or organic pest repellents (e.g., neem extract), shall be considered.</t>
  </si>
  <si>
    <t>More than 25% of farmers are aware of and consider at least one biological method (e.g., release and augmentation of natural enemies, use of microbial products, use of natural products/biological pesticides, organic pest repellents such as neem extract).</t>
  </si>
  <si>
    <t>10-24% of farmers are aware of and consider at least one biological method (e.g., release and augmentation of natural enemies, use of microbial products, use of natural products/biological pesticides, organic pest repellents such as neem extract).</t>
  </si>
  <si>
    <t>Less than 10% of farmers are aware of and consider at least one biological method (e.g., release and augmentation of natural enemies, use of microbial products, use of natural products/biological pesticides, organic pest repellents such as neem extract).</t>
  </si>
  <si>
    <t xml:space="preserve">
During farm visits or interviews, confirm that farmers are aware of at least one biological method of pest control. Examples include:
Use of natural enemies, Use of microbial products, Application of neem extract, garlic-chili solution, or other organic repellents. Use of bio-pesticides approved for organic or low-impact pest control.
 </t>
  </si>
  <si>
    <t>Pesticide use</t>
  </si>
  <si>
    <t>4.2.1</t>
  </si>
  <si>
    <t>REEL farmers strive to reduce the amounts of pesticides over time, records of pesticide use are available.</t>
  </si>
  <si>
    <t>4.2.1.1</t>
  </si>
  <si>
    <t>Farmers shall keep records of the types and amounts of pesticides used, along with pest and pesticide details, in the Farmer Field Book (FFB).</t>
  </si>
  <si>
    <t xml:space="preserve">
All farmers keep a record of the types and amounts of pesticides used in the FFB.</t>
  </si>
  <si>
    <t>At least 50% of farmers keep records of the types and amounts of pesticides used in the FFB.</t>
  </si>
  <si>
    <t>Fewer than 50% of farmers keep records of the types and amounts of pesticides used in the FFB.</t>
  </si>
  <si>
    <t>During the farm visit or interview, verify that the farmer is aware of:
The types of pesticides used (chemical or biological).
The pest(s) targeted by each application.
The dosage and frequency of application.
Any safety precautions followed during application
Check the Farmer Field Book for clearly recorded entries, on the above. 
if FFB is not available following methods can be used; check for  Empty pesticide containers or packaging.
Purchase receipts or invoices from agri-input dealers.
Pest scouting reports, if maintained at group/cluster level.</t>
  </si>
  <si>
    <t>4.2.1.2</t>
  </si>
  <si>
    <t>With the help of usage records and inventories, farmers shall demonstrate that pesticide application follows a downward trend and is applied only as needed.</t>
  </si>
  <si>
    <t xml:space="preserve">
With the use of these records, farmers can demonstrate a downward trend in pesticide use.</t>
  </si>
  <si>
    <t>The records maintained are not regular enough to demonstrate the trend.</t>
  </si>
  <si>
    <t xml:space="preserve">
No records are maintained, so it is not possible to deduce the pesticide use trend.</t>
  </si>
  <si>
    <t>Farmers should maintain clear records of pesticide use, including type, quantity, date of application, and target pest. These records should show a declining trend in pesticide use over time. During verification, assess whether pesticides are applied only when necessary, based on pest scouting, economic thresholds, or agronomic recommendations. Cross-check this information through:
Farmer Field Book (FFB) entries or other documentation
Pesticide inventories or purchase records
Farmer interviews to confirm decision-making and awareness
Visual farm observation for evidence of reduced dependency</t>
  </si>
  <si>
    <t>4.2.1.3</t>
  </si>
  <si>
    <t>Farmers shall prefer the selection of pesticides with the lowest toxicity levels.</t>
  </si>
  <si>
    <t xml:space="preserve">
More than 80% of farmers are informed of this practice, can recall it, and also apply it.</t>
  </si>
  <si>
    <t>Between 50% and 79% of farmers are informed of this practice, can recall it, and also apply it.</t>
  </si>
  <si>
    <t xml:space="preserve">
Fewer than 50% of farmers are informed of this practice, or they don't recall it or apply it.</t>
  </si>
  <si>
    <t xml:space="preserve">Farmers shall prefer selecting pesticides with the lowest toxicity levels (e.g., products classified as Green or Blue label in India). During Audit:
Interview farmers to assess their awareness of pesticide toxicity categories and their ability to identify and choose low-toxicity options.
Verify Farmer Field Book (FFB) or pesticide purchase records to cross-check the types of pesticides used.
Check if farmers avoid products labelled Red or Yellow and whether they have been trained or informed on reading pesticide labels and understanding toxicity symbols.
Observe if labelled pesticide containers are stored on-site and inspect for the colour codes if necessary.
 </t>
  </si>
  <si>
    <t>4.2.1.4</t>
  </si>
  <si>
    <t>The activities of phasing out synthetic pesticides and their replacement with organic inputs shall be constantly promoted during training.</t>
  </si>
  <si>
    <t>There is evidence that all farmers have been and are being instructed on this practice, and it has been phased out.</t>
  </si>
  <si>
    <t>There is evidence that all farmers have been and are being instructed on this practice, but no activities for phasing out the use of synthetic pesticides have been implemented.</t>
  </si>
  <si>
    <t>Ask farmers whether they have received training or awareness sessions on reducing or eliminating synthetic pesticide use.
Confirm if they are aware of or have started replacing synthetic pesticides with alternatives such as:Neem extract, Cow dung-based solutions (e.g., Jeevamrut, Beejamrut),microbial formulations, Biological pest control agents
Check training records, IEC materials, or photos showing demonstration of organic alternatives. Review training logs, farmer attendance sheets, and training content that includes pesticide phase-out and organic replacements. Confirm that this is an ongoing activity, not a one-time message.
Review Farmer Field Book (FFB) or any available records to check if organic inputs are being recorded. If FFB is not available, cross-verify with input supply records or PG-level logs if any</t>
  </si>
  <si>
    <t>4.2.1.5</t>
  </si>
  <si>
    <t>No synthetic pesticides shall be applied within 10 meters of any permanent water body.</t>
  </si>
  <si>
    <t xml:space="preserve">
There is evidence that all farmers were instructed on this practice and do not apply synthetic pesticides within 10 meters of any permanent water body.</t>
  </si>
  <si>
    <t>There is evidence that all farmers were instructed on this practice, but some farmers (less than 10%) still apply synthetic pesticides within 10 meters of any permanent water body.</t>
  </si>
  <si>
    <t>Not all farmers were instructed on this practice, or more than 10% of farmers applied synthetic pesticides within 10 meters of any permanent water body.</t>
  </si>
  <si>
    <t>Ask farmers if they have received training or instruction about the restriction on applying synthetic pesticides near permanent water bodies. Confirm whether they are aware of what a permanent water body is and the 10-meter buffer rule.
Identify if the plot is located near any permanent water body.
Observe whether there is evidence of recent pesticide application (e.g., spray marks, containers, residue) within 10 meters of these water bodies.
Permanent water body refers to any natural or artificial source of water such as a river, lake, pond, canal, or reservoir that retains water year-round, regardless of rainfall. These serve as continuous sources of water for irrigation, livestock, or other agricultural and community uses</t>
  </si>
  <si>
    <t>4.2.2</t>
  </si>
  <si>
    <t>WHO Class Ia and Ib substances and those banned by international conventions (POP/PIC/Montreal/Stockholm) are not used.</t>
  </si>
  <si>
    <t>4.2.2.1</t>
  </si>
  <si>
    <t>Cotton farmers shall not use pesticides containing substances listed in WHO Classes Ia and Ib.</t>
  </si>
  <si>
    <t>Pesticides containing ingredients listed in WHO classes Ia and Ib are not used.</t>
  </si>
  <si>
    <t>Evidence shows that these pesticides are not used, but farmers have not been trained to consciously opt out of using them.</t>
  </si>
  <si>
    <t xml:space="preserve">
Evidence shows the use of pesticides containing ingredients listed in WHO classes Ia and Ib.</t>
  </si>
  <si>
    <t>WHO Class Ia and Ib pesticides are classified by the World Health Organization as extremely hazardous (Class Ia) and highly hazardous (Class Ib) based on their acute toxicity. These substances pose serious health and environmental risks and are prohibited in most sustainable farming systems.
To verify compliance with the requirement that cotton farmers shall not use pesticides listed under WHO Class Ia and Ib, both farmer-level awareness and Producer Group (PG)-level systems need to be in place. Farmers should have been trained on the banned substances and should be able to confirm during interviews that they are not using such pesticides. Their Farmer Field Book (FFB) should reflect only permitted products, and during farm visits, there should be no containers or signs of prohibited substances.
At the PG level, a clear list of banned WHO Class Ia and Ib pesticides should be maintained and made available to all farmers, preferably in the local language. The PG should also promote and document safer alternatives such as neem-based biopesticides, microbial solutions, or lower-toxicity Class III pesticides. Regular internal monitoring should be conducted to ensure compliance, and any non-compliance should be addressed with appropriate follow-up. PGs should retain training records and monitoring reports as evidence. Over time, a shift towards safer alternatives should be visible through both field observations and FFB records.</t>
  </si>
  <si>
    <t>4.2.2.2</t>
  </si>
  <si>
    <t>Cotton farmers shall not use any substances listed as prohibited synthetic agrochemicals &amp; pesticides by the international protocols or governance bodies followed by CottonConnect, including WHO, POP, PIC, and Montreal.
Reference: 
i. WHO- https://www.who.int/publications or
https://www.who.int/publications/i/item/9789240005662
ii. POP- https://echa.europa.eu/list-of-substances-subject-to-pops-regulation or http://chm.pops.int/Convention/ConventionText/tabid/2232/Default.aspx
iii. PIC- https://echa.europa.eu/information-on-chemicals/pic/chemicals or
http://www.pic.int/TheConvention/Overview/TextoftheConvention/tabid/1048/language/en-US/Default.aspx
iv. MONTREAL- https://ozone.unep.org/treaties/montreal-protocol</t>
  </si>
  <si>
    <t>Synthetic agrochemicals &amp; pesticides banned by international conventions are not used</t>
  </si>
  <si>
    <t>Evidence shows it is not used, but farmer have not been trained to consciously opt out of using these synthetic agrochemicals &amp; pesticides</t>
  </si>
  <si>
    <t>Evidence shows use of synthetic agrochemicals &amp; pesticides banned by international conventions</t>
  </si>
  <si>
    <t xml:space="preserve">cotton farmers shall not use any substances listed as prohibited synthetic agrochemicals and pesticides under international conventions and governance bodies recognized by CottonConnect, including the WHO (Class Ia and Ib), Stockholm POPs Convention, Rotterdam PIC Convention, and the Montreal Protocol. Farmers must be made aware of these restrictions through regular training sessions. At the PG level, a list of banned substances shall be maintained and shared with farmers, along with guidance on safer alternatives. Compliance shall be monitored through regular farmer interviews, inspections, and verification of records such as the Farmer Field Book (FFB), ensuring that the use of hazardous pesticides is actively avoided and documented alternatives are promoted.
</t>
  </si>
  <si>
    <t>4.2.2.3</t>
  </si>
  <si>
    <t>A list of locally available safe pesticides shall be provided to the farmer groups.</t>
  </si>
  <si>
    <t>More than 80% of farmers are informed about such detail</t>
  </si>
  <si>
    <t>Between 50% and 79% percent of farmers are informed about such detail</t>
  </si>
  <si>
    <t>Less than 50% of farmers are informed about such details or information is not updated or there is no detail.</t>
  </si>
  <si>
    <t>A list of locally available and recommended safe pesticides shall be maintained and made accessible at the Producer Group (PG), Field Executive, and farmer group levels. This list should be based on national regulations and aligned with CottonConnect and standard-specific requirements.  During farm visits, it should be observed that farmers are aware of and using the recommended safe pesticides. Supporting records and training materials must be available to verify the dissemination and adoption of this information.</t>
  </si>
  <si>
    <t>4.2.3</t>
  </si>
  <si>
    <t>Substances that figure on the REEL Prohibited Pesticide List  must be phased out over a period of 5 years (20% p.a.).</t>
  </si>
  <si>
    <t>4.2.3.1</t>
  </si>
  <si>
    <t>Cotton farmers shall not use substances listed on the REEL Prohibited Pesticide List.</t>
  </si>
  <si>
    <t>Pesticides in REEL prohibited pesticide list is not used</t>
  </si>
  <si>
    <t>Evidence shows it is not used, but farmer has not been trained to consciously opt out of using these pesticides</t>
  </si>
  <si>
    <t>Evidence show use of these pesticides</t>
  </si>
  <si>
    <t>Cotton farmers shall not use any substances listed on the REEL Prohibited Pesticide List. There should be clear evidence that farmers have been trained on this list, and that the information has been regularly communicated to them through trainings or awareness sessions. During farm visits and interviews, it should be verified that farmers are aware of the prohibited substances and are not using them. The Producer Group (PG) should maintain records of training sessions and ensure that monitoring mechanisms are in place to verify compliance.</t>
  </si>
  <si>
    <t>4.2.4</t>
  </si>
  <si>
    <t>Pesticides are officially registered in the country, and crop and pest specificity is warranted.</t>
  </si>
  <si>
    <t>4.2.4.1</t>
  </si>
  <si>
    <t>Cotton farmers shall only use pesticides that are officially registered in the country.</t>
  </si>
  <si>
    <t>Pesticides used are officially registered in the country</t>
  </si>
  <si>
    <t>Farmers are not trained to look at registration details of pesticides</t>
  </si>
  <si>
    <t>Evidence shows that pesticides that are not registered have been used</t>
  </si>
  <si>
    <t xml:space="preserve">Cotton farmers shall only use pesticides that are officially registered in the country. There should be documented evidence that farmers have been trained on this requirement, and that the list of approved pesticides is made available to them. During farm visits and interviews, it should be confirmed that only registered pesticides are in use. The Producer Group (PG) should maintain records of training sessions and regularly verify compliance through field-level monitoring and review of pesticide purchase or usage data.
 </t>
  </si>
  <si>
    <t>4.2.4.2</t>
  </si>
  <si>
    <t>The crop specificity of used pesticides shall be guaranteed.</t>
  </si>
  <si>
    <t xml:space="preserve">
The crop specificity of used pesticides is guaranteed.</t>
  </si>
  <si>
    <t>Farmers are not trained in this subject, even though it is evident that only crop-specific pesticides have been used.</t>
  </si>
  <si>
    <t>The crop specificity of used pesticides is not guaranteed.</t>
  </si>
  <si>
    <t xml:space="preserve">The crop specificity of used pesticides shall be guaranteed. There should be evidence that farmers have been trained on selecting and applying pesticides appropriate to specific crops. During farm visits and farmer interviews, it should be confirmed that the pesticides being used are suitable for cotton or other cultivated crops. This can be cross-verified through the Farmer Field Book (FFB), pesticide packaging, and guidance materials provided during training. The Producer Group (PG) should monitor and document compliance regularly. 
Crop specificity of used pesticides means that the pesticides being applied are suitable and officially approved for the particular crop being cultivated - in this case, cotton
 </t>
  </si>
  <si>
    <t>4.2.4.3</t>
  </si>
  <si>
    <t>Pesticides used shall be specifically permitted for combating the target pest.</t>
  </si>
  <si>
    <t>Pesticide used is pest specific</t>
  </si>
  <si>
    <t>Famers are not trained in this subject, even though it can be seen that pest specific pesticides have been used.</t>
  </si>
  <si>
    <t>Non specific pesticides are used</t>
  </si>
  <si>
    <t>There should be evidence that farmers have been trained to use pesticides specifically approved for controlling the identified target pests. It should be confirmed through interviews and records that only such permitted pesticides are being applied accordingly</t>
  </si>
  <si>
    <t>Safe Handling</t>
  </si>
  <si>
    <t>4.3.1</t>
  </si>
  <si>
    <t>Pesticides are safely stored, handled and disposed.</t>
  </si>
  <si>
    <t>4.3.1.1</t>
  </si>
  <si>
    <t>Pesticides shall be safely stored and kept out of children's reach.</t>
  </si>
  <si>
    <t xml:space="preserve">
Pesticides are safely stored and kept out of children's reach in more than 80% of the cases.</t>
  </si>
  <si>
    <t>Pesticides are safely stored and kept out of children's reach in 50% to 79% of the cases.</t>
  </si>
  <si>
    <t>Pesticides are safely stored and kept out of children's reach in fewer than 50% of the cases.</t>
  </si>
  <si>
    <t>During the farm visit, it should be physically observed and confirmed through farmer interviews that pesticides are safely stored in a secure location and kept out of reach of children</t>
  </si>
  <si>
    <t>4.3.1.2</t>
  </si>
  <si>
    <t>Farmers shall use appropriate personal protective equipment (PPE) for spraying.</t>
  </si>
  <si>
    <t>Appropriate personal protective equipment (PPE) is used while spraying.</t>
  </si>
  <si>
    <t>PPE is not found to be adequate or complete for spraying.</t>
  </si>
  <si>
    <t>PPE is not used while spraying.</t>
  </si>
  <si>
    <t>armers shall use appropriate personal protective equipment (PPE) during pesticide application to minimise health risks and ensure safe handling. PPE must include, at minimum, gloves, masks, protective clothing, and closed footwear, as guided in farmer training. The use of PPE shall be regularly promoted, monitored, and supported by the Producer Group (PG) to ensure full compliance. 
When formal PPE is not available, farmers shall use locally available alternatives that offer a reasonable level of protection</t>
  </si>
  <si>
    <t>4.3.1.3</t>
  </si>
  <si>
    <t>Pesticide containers shall not be stored, handled, emptied, disposed of, or left unattended in a manner that may present a hazard to persons, animals, food, feed, crops, or property.</t>
  </si>
  <si>
    <t>It is applicable by more than 80% of the farmers</t>
  </si>
  <si>
    <t>It is applicable by more 50% to 79% of the farmers</t>
  </si>
  <si>
    <t>It is applicable by less than 50% of the farmers</t>
  </si>
  <si>
    <t>During the farm visit, physically verify and interview the farmer to confirm that pesticide containers are stored safely in a locked, well-ventilated area, separate from food, animal feed, and drinking water. The storage area should be dry, cool, and shielded from direct sunlight to prevent chemical degradation. Containers must not be left unattended or disposed of in a way that poses a risk to people, animals, crops, or the environment. Compliance includes responsible handling, proper labelling, and safe disposal practices.</t>
  </si>
  <si>
    <t>Water Management</t>
  </si>
  <si>
    <t>Sustainable water sources</t>
  </si>
  <si>
    <t>5.1.1</t>
  </si>
  <si>
    <t>Sources of water for irrigation of cotton fields stems are identified and preserved.</t>
  </si>
  <si>
    <t>5.1.1.1</t>
  </si>
  <si>
    <t>The farm owner shall identify all water sources for the irrigation of cotton fields.</t>
  </si>
  <si>
    <t>All sources of irrigation water are identified and known.</t>
  </si>
  <si>
    <t xml:space="preserve">Some farmers have not identified all the irrigation sources </t>
  </si>
  <si>
    <t>Irrigation sources have not been identified.</t>
  </si>
  <si>
    <t>Farmers must be aware of all sources of irrigation water used on their farms. This information should be accurately recorded in the farmer profile and verified during farm visits. The farm owner is responsible for identifying and documenting all water sources used for irrigating cotton fields.</t>
  </si>
  <si>
    <t>5.1.1.2</t>
  </si>
  <si>
    <t>The cotton farmer shall be clear about the volumes of water that can be used to avoid depleting the source(s).</t>
  </si>
  <si>
    <t xml:space="preserve">
The farmer is aware of the capacity of the source and does not overdraw from it.</t>
  </si>
  <si>
    <t>Farmers are aware of the capacity of the water source, but sometimes tend to draw water beyond the limit.</t>
  </si>
  <si>
    <t>Farmers are not aware of the capacity of the water source.</t>
  </si>
  <si>
    <t>The farmer understands the estimated capacity or recharge rate of the water source(s) and plans irrigation accordingly to ensure that water extraction remains within sustainable limits. The farmer avoids practices that could lead to overuse or depletion of the source.</t>
  </si>
  <si>
    <t>5.1.1.3</t>
  </si>
  <si>
    <t>Water availability from the chosen source(s) shall be sufficient from the start of cotton production.</t>
  </si>
  <si>
    <t>Evidence shows that the availability of water in the sources has been sufficient since the start of cotton production, and farmers are watchful of it.</t>
  </si>
  <si>
    <t xml:space="preserve">
Evidence shows that the water source is sufficient, but the farmers are not conscious of this.</t>
  </si>
  <si>
    <t xml:space="preserve">
Evidence shows that the water source has been depleting.</t>
  </si>
  <si>
    <t>Evidence confirms that water availability from the selected source(s) has been sufficient since the start of cotton production, and farmers actively monitor the status of these sources to ensure continued adequacy.
Evidence of sufficient water availability can be gathered through practical field-level observations and farmer interactions. During farm visits, staff can assess the health of the cotton crop-absence of wilting or stress indicates adequate irrigation. Farmers can be interviewed to confirm that they faced no water shortages during the season and that their primary water source, such as a borewell, tank, or canal, remained reliable. 
In rainfed areas, rainfall data or community records may help demonstrate sufficiency. Even without technical measurements, consistent crop performance and farmer awareness of water usage patterns are practical and reliable indicators that the source has been adequate for cotton production</t>
  </si>
  <si>
    <t>5.1.1.4</t>
  </si>
  <si>
    <t>The cotton farmer shall be able to demonstrate legal authorisation to extract water.</t>
  </si>
  <si>
    <t xml:space="preserve">
The cotton farmer has legal ownership or user rights to the water.</t>
  </si>
  <si>
    <t xml:space="preserve">
There are no formal legal procedures, but usufruct rights are established.</t>
  </si>
  <si>
    <t>Usufruct rights are not established, and there is constant conflict in the village regarding water use.</t>
  </si>
  <si>
    <t>Evidence of legal authorization to extract water should be available at the farmer level (applicable only for canal water)</t>
  </si>
  <si>
    <t>5.1.1.5</t>
  </si>
  <si>
    <t xml:space="preserve">Integrated Water Management practices shall be applied.
Guidance: Integrated Water Management (IWM) aims to efficiently and sustainably manage water resources for crop production, promoting water conservation, and minimizing environmental impact through a holistic approach. 
Key Components of IWM in Agriculture:
i. Efficient Irrigation Systems: Implementing technologies like drip irrigation, micro-sprinklers, and surge irrigation to minimize water loss. 
ii. Demand-Based Irrigation: Scheduling irrigation based on crop water needs, soil moisture levels, and weather conditions. 
iii. Water Harvesting: Collecting and storing rainwater for later use, especially during dry periods (wherever feasible).
iv. Soil Water Management: Improving soil structure and water-holding capacity through practices like mulching and cover cropping
v. Sustainable Groundwater Extraction: Monitoring groundwater extraction to prevent depletion. </t>
  </si>
  <si>
    <t xml:space="preserve">
There is evidence that more than 80% of the farmers have been instructed on integrated water management practices, and those practices are being followed.</t>
  </si>
  <si>
    <t>There is evidence that between 50% and 79% of the farmers have been instructed on integrated water management practices, and those practices are being followed.</t>
  </si>
  <si>
    <t xml:space="preserve">
There is no evidence, or fewer than 50% of the farmers have been instructed on integrated water management practices or follow such practices.</t>
  </si>
  <si>
    <t>Integrated Water Management (IWM) refers to the efficient, sustainable, and site-specific use of water resources for agricultural purposes. It aims to optimize water use for crop production while conserving water, maintaining soil health, and minimizing negative environmental impacts
During farm visits, it should be observed whether farmers have adopted relevant practices such as:
Use of water-efficient irrigation methods (e.g., drip or sprinkler systems)
Scheduled irrigation based on crop needs and soil moisture levels
Water harvesting or storage systems (e.g., ponds, bunds, check dams)
Measures to reduce runoff and improve groundwater recharge
Preventing over-irrigation or waterlogging
Farmer awareness of local water availability and climate considerations</t>
  </si>
  <si>
    <t>5.1.1.6</t>
  </si>
  <si>
    <t>There shall be no evidence that water extraction and wastewater disposal lead to the depletion of natural water sources on the farm or within a 200-meter radius of the farm.</t>
  </si>
  <si>
    <t>Sufficient verifiable evidence exists of the adoption of practices implemented to avoid water extraction and wastewater discharge that could lead to the depletion of natural water sources on the farm or in the surrounding neighbourhood within a radius of 200 meters.</t>
  </si>
  <si>
    <t>Partially implemented, with verifiable evidence of the adoption of practices to avoid water extraction and wastewater discharge that could lead to the depletion of natural water sources on the farm or in the surrounding neighbourhood within a radius of 200 meters.</t>
  </si>
  <si>
    <t xml:space="preserve">
There is no verifiable evidence of the adoption of practices to avoid water extraction and wastewater discharge that could lead to the depletion of natural water sources on the farm or in the surrounding neighbourhood within a radius of 200 meters.</t>
  </si>
  <si>
    <t>Sufficient and verifiable evidence must demonstrate that the farmer has implemented responsible water use and wastewater management practices. These practices should prevent negative impacts on nearby natural water bodies-such as rivers, streams, ponds, wells, or wetlands.
Evidence may include observations during the farm visit, interviews with farmers, visible infrastructure (e.g., soak pits, water reuse systems), and absence of visible pollution or drying water sources near the farm..</t>
  </si>
  <si>
    <t>5.1.2</t>
  </si>
  <si>
    <t>Producer groups adopt initiatives to preserve source of water</t>
  </si>
  <si>
    <t>5.1.2.1</t>
  </si>
  <si>
    <t>Innovative techniques for on-farm water harvesting shall be actively promoted.</t>
  </si>
  <si>
    <t>There is evidence that more than 80% of the farmers have been instructed on this measure and are following it.</t>
  </si>
  <si>
    <t>There is evidence that between 50% and 79% of the farmers have been instructed on this measure and are following it.</t>
  </si>
  <si>
    <t>There is no evidence, or fewer than 50% of the farmers have been instructed on this measure or are following it.</t>
  </si>
  <si>
    <t xml:space="preserve">
During the farm visit, it should be observed that farmers are aware of and, where feasible, have adopted innovative water harvesting practices. These may include:
Rainwater harvesting systems (e.g., collection from rooftops or sheds)
Surface runoff collection structures (e.g., farm ponds, bunds, trenches)
Groundwater recharge techniques (e.g., recharge pits, check dams)
Visual verification, discussions with farmers, and supporting documentation (if available) can confirm the presence and maintenance of such system.  The PG can consolidate those innovative efforts and document it.</t>
  </si>
  <si>
    <t>Quality of Irrigation water</t>
  </si>
  <si>
    <t>5.2.1</t>
  </si>
  <si>
    <t>5.2.1.1</t>
  </si>
  <si>
    <t>Untreated sewage water shall not be used in cotton fields.</t>
  </si>
  <si>
    <t xml:space="preserve">
Untreated sewage water is not used in the cotton fields.</t>
  </si>
  <si>
    <t>In some places, open defecation is found in the farms, but sewage water is not channelled into cotton fields</t>
  </si>
  <si>
    <t>Sewage water is seen flowing into the fields</t>
  </si>
  <si>
    <t xml:space="preserve">
During the farm visit, it should be visually verified and confirmed through farmer interviews that untreated sewage water is not being used for irrigation or any other farm activity.
Untreated sewage water is dirty, unsafe water that contains waste and harmful substances. It should never be used for growing crops like cotton, as it can damage soil, harm health, and pollute the environment.</t>
  </si>
  <si>
    <t>Sustainable Use of water</t>
  </si>
  <si>
    <t>5.3.1</t>
  </si>
  <si>
    <t>Measures to optimize water use for irrigation of cotton fields have been adopted</t>
  </si>
  <si>
    <t>5.3.1.1</t>
  </si>
  <si>
    <t>The cotton farmer shall have a good understanding of the watering needs of cotton.</t>
  </si>
  <si>
    <t>All cotton farmers are aware of the watering requirement of cotton</t>
  </si>
  <si>
    <t>Only some farmers exhibit an understanding of the water need of cotton</t>
  </si>
  <si>
    <t>more than 50% farmers do not understand the water need of cotton</t>
  </si>
  <si>
    <t xml:space="preserve">
During the farmer interview, confirm that farmers are aware of the specific water requirements of cotton at different growth stages (e.g., germination, flowering, boll formation). They should also be able to explain how they adjust irrigation practices based on seasonal conditions, soil type, and water availability.
</t>
  </si>
  <si>
    <t>5.3.1.2</t>
  </si>
  <si>
    <t>The rainfall pattern shall be taken into account when watering cotton fields.</t>
  </si>
  <si>
    <t>80% and more farmers aware of considering rainfall pattern when watering cotton fields</t>
  </si>
  <si>
    <t>50 - 79% farmers aware of considering rainfall pattern when watering cotton fields</t>
  </si>
  <si>
    <t>Less than 50% and more farmers aware of considering rainfall pattern when watering cotton fields</t>
  </si>
  <si>
    <t>During farmer interviews, confirm that farmers are aware of and consider local rainfall patterns before irrigating their cotton fields. They should be able to explain how they adjust irrigation timing or quantity based on recent or expected rainfall. This practice helps prevent overwatering, conserves water, and ensures healthier crop growth. Record examples shared by farmers to support verification.</t>
  </si>
  <si>
    <t>5.3.1.3</t>
  </si>
  <si>
    <t>The timing of irrigation shall follow the physiological requirements of the cotton plant.</t>
  </si>
  <si>
    <t>80% and more farmers are aware of the timing of irrigation follows physiological requirements of the cotton plant.</t>
  </si>
  <si>
    <t>50 - 79%  farmers are aware of the timing of irrigation follows physiological requirements of the cotton plant.</t>
  </si>
  <si>
    <t>Less than 50%  farmers are aware of the timing of irrigation follows physiological requirements of the cotton plant.</t>
  </si>
  <si>
    <t xml:space="preserve">farmers should be aware of and follow irrigation methods based on the physiological requirements of the cotton plant.
</t>
  </si>
  <si>
    <t>5.3.1.4</t>
  </si>
  <si>
    <t>Farmers shall accurately record and recall the volume of water used for irrigation to support efficient water management and sustainable practices</t>
  </si>
  <si>
    <t>80% and more of the farmers recall to the volume of water used for irrigation</t>
  </si>
  <si>
    <t>Between 50% and 79% % of the farmers recall to the volume of water used for irrigation</t>
  </si>
  <si>
    <t>Less than 50% of the farmers recall to the volume of water used for irrigation</t>
  </si>
  <si>
    <t>Farmers should be aware of and apply irrigation practices aligned with the growth stages of the cotton plant-for example, adequate moisture during germination, flowering, and boll formation, and reduced watering during maturation. During interviews, verify that farmers understand these critical stages and adjust their irrigation accordingly. Observations from farm visits and records (if available) should support this</t>
  </si>
  <si>
    <t>5.3.1.5</t>
  </si>
  <si>
    <t>The most effective and affordable irrigation method available in the region shall be used by cotton farmers.</t>
  </si>
  <si>
    <t>80% and more farmers are aware of the most effective irrigation method that is available in the region and affordable is being used.</t>
  </si>
  <si>
    <t>50 - 79% and more farmers are aware of the most effective irrigation method that is available in the region and affordable is being used.</t>
  </si>
  <si>
    <t>Less than 50% and more farmers are aware of the most effective irrigation method that is available in the region and affordable is being used.</t>
  </si>
  <si>
    <t>farmers should be aware of the most effective irrigation method that is available in the region and affordable is being used.
Eg. Drip irrigation, alternate Furrow irrigation
The most effective and affordable irrigation method is a system that maximizes water use efficiency, improves crop yield, and reduces labour and input costs.</t>
  </si>
  <si>
    <t>5.3.1.6</t>
  </si>
  <si>
    <t>The irrigation equipment shall be properly maintained.</t>
  </si>
  <si>
    <t>Standard maintenance practice is observed for irrigation equipment</t>
  </si>
  <si>
    <t>More than 50% of the farmers follow standard maintenance practices</t>
  </si>
  <si>
    <t>Less than 50% of the farmers do not follow standard irrigation practices</t>
  </si>
  <si>
    <t>This should be observed during the farm visit. Farmers are expected to follow standard practices for maintaining irrigation systems. All equipment-such as pipes, valves, pumps, filters, and emitters-should be regularly inspected and maintained to ensure efficient operation. Filters should be cleaned weekly, pipelines checked for leaks or blockages, and any damaged parts promptly repaired or replaced. Proper maintenance helps conserve water, reduce energy use, and support consistent crop performance.</t>
  </si>
  <si>
    <t>5.3.1.7</t>
  </si>
  <si>
    <t>The appropriate method of water discharge or drainage shall be followed during heavy rainfall or flood.</t>
  </si>
  <si>
    <t>80% and more of the farmers follow appropriate methods of water discharge/drainage during heavy rainfall or flood.</t>
  </si>
  <si>
    <t>Between 50% and 79% % of the farmers follow appropriate methods of water discharge/drainage during heavy rainfall or flood.</t>
  </si>
  <si>
    <t>Less than 50% of the farmers follow appropriate methods of water discharge/drainage during heavy rainfall or flood.</t>
  </si>
  <si>
    <t>During the farmer interview, assess whether the farmer is aware of and implements suitable water discharge or drainage methods during periods of heavy rainfall or flooding. This includes practices such as maintaining field drainage channels, using contour bunds, or diverting excess water to safe outlets to prevent crop damage, soil erosion, and waterlogging. Proper drainage ensures field conditions remain suitable for crop growth and minimizes environmental impacts</t>
  </si>
  <si>
    <t>Ecosystem protection and conservation of high carbon stock areas</t>
  </si>
  <si>
    <t>Forest conservation and protection of sensitive areas</t>
  </si>
  <si>
    <t>6.1.1</t>
  </si>
  <si>
    <t>New lands for cotton cultivation will not be developed through deforestation, on protected land or in areas of high biodiversity.</t>
  </si>
  <si>
    <t>6.1.1.1</t>
  </si>
  <si>
    <t>Primary forests and land protected by law shall not be destroyed for the purpose of cotton cultivation.</t>
  </si>
  <si>
    <t>80% or more farmers are aware that primary forests and land protected by law are not to be destroyed for the purpose of cotton cultivation.</t>
  </si>
  <si>
    <t>50-79% of farmers are aware that primary forests and land protected by law are not to be destroyed for the purpose of cotton cultivation.</t>
  </si>
  <si>
    <t>Less than 50% of the farmers are aware, and evidence exists that primary forests and land protected by law are being destroyed for cotton cultivation.</t>
  </si>
  <si>
    <t>At the Producer Group (PG) level, there must be a clear understanding of whether any primary forests or legally protected lands exist within the operational villages. A list of such areas should be maintained with input from farmers, community leaders, local government records, or forest officials.
Farmers must be informed that clearing or cultivating these lands is strictly prohibited. Confirm with farmers that the land used for cotton has not been converted from forest or protected land</t>
  </si>
  <si>
    <t>6.1.1.2</t>
  </si>
  <si>
    <t>Secondary forests over 10 years old shall not be deforested for the purpose of gaining new land for cotton cultivation.</t>
  </si>
  <si>
    <t>80% or more farmers are aware that secondary forests older than 10 years are not cleared for cotton cultivation.</t>
  </si>
  <si>
    <t>50-79% of farmers are aware that secondary forests older than 10 years are not cleared for cotton cultivation.</t>
  </si>
  <si>
    <t>Less than 50% of farmers are aware that secondary forests older than 10 years are not cleared for cotton cultivation.</t>
  </si>
  <si>
    <t>At the Producer Group (PG) level, there should be an understanding of the presence of secondary forests within the operational villages-especially those that have been regenerating or left undisturbed for over 10 years. These areas are considered ecologically valuable and must not be cleared for expanding cotton production. PGs should compile a list of known secondary forest patches through discussions with community members, elders, and village authorities
Farmers should be informed that clearing such forests for cotton is not allowed. Confirm that the area was not a secondary forest over 10 years old.</t>
  </si>
  <si>
    <t>6.1.1.3</t>
  </si>
  <si>
    <t>For secondary forests less than 10 years old and trees around the farm, compensation shall be sought in the form of restoration measures on unproductive land.</t>
  </si>
  <si>
    <t>80% or more farmers are aware that for secondary forests less than 10 years old and trees around the farm, compensation must be sought by the farmer in equivalent amounts, which involves restoration measures on unproductive land.</t>
  </si>
  <si>
    <t>50-79%  of farmers are aware of that for secondary forest &lt; 10 years old and trees around the farm, compensation has to be sought by the farmer in equivalent amount (restoration measures on unproductive land).</t>
  </si>
  <si>
    <t>Less than 50% of farmers are aware that for secondary forests less than 10 years old and trees around the farm, compensation must be sought by the farmer in equivalent amounts, involving restoration measures on unproductive land.</t>
  </si>
  <si>
    <t>Clearing of secondary forests less than 10 years old or isolated trees near farm boundaries may be allowed under specific conditions, but the environmental impact must be compensated. Farmers and Producer Groups (PGs) are responsible for ensuring that any such removal is followed by restoration measures-such as tree planting, soil improvement, or biodiversity support-on unproductive or degraded land within the farm or village.
 PGs should compile a list of known secondary forest patches through discussions with community members, elders, and village authorities which are less than 10 years old</t>
  </si>
  <si>
    <t>6.1.1.4</t>
  </si>
  <si>
    <t>Sensitive areas of high biodiversity, natural vegetation, fauna, soil, and water sources in the direct neighbourhood of cotton farms shall be identified and conserved.</t>
  </si>
  <si>
    <t>There is evidence that more than 80% of the farmers were instructed on this measure and are actively following it.</t>
  </si>
  <si>
    <t>There is evidence that between 50% and 79% of the farmers were instructed on this measure and are actively following it.</t>
  </si>
  <si>
    <t>There is no evidence, or less than 50% of the farmers were instructed on this measure or are following it.</t>
  </si>
  <si>
    <t xml:space="preserve">Compliance with this indicator should be verified through regular farm visits, where staff observe and confirm that sensitive areas-such as high-biodiversity zones, natural vegetation, water sources, and habitats supporting local fauna-are being identified and conserved.
Farmers should have received clear guidance on the importance of protecting these areas and the practices they must follow, such as avoiding land clearing, chemical use, or cultivation near such zones. In addition, the Producer Group (PG) must maintain a list of all identified sensitive areas within its operational villages, developed through consultation with farmers and local knowledge. This list should be used during farm assessments to support verification. Documentation should show that farmers are aware of these requirements and actively following them.
Natural Vegetation means Plant communities that have developed naturally over time without human intervention and remain largely undisturbed.
Fauna means All forms of animal life including birds, insects, aquatic species, reptiles, and soil organisms. </t>
  </si>
  <si>
    <t>6.1.1.5</t>
  </si>
  <si>
    <t>Farmers shall be provided with a list of wildlife species native to their region and be able to identify which of those species are classified as vulnerable, endangered, or critically endangered according to the IUCN Red List (http://www.redlist.org).</t>
  </si>
  <si>
    <t>Farmers are provided with a list of wildlife species native to their region but are not able to fully identify which of those species are classified as vulnerable, endangered, or critically endangered according to the IUCN Red List (http://www.redlist.org).</t>
  </si>
  <si>
    <t>Farmers are not provided with a list of wildlife species native to their region and are not able to identify which of those species are classified as vulnerable, endangered, or critically endangered according to the IUCN Red List (http://www.redlist.org).</t>
  </si>
  <si>
    <t>Farmers are not provided with a list of wildlife species native to their region, remain unaware during audit interactions, and cannot identify which of those species are classified as vulnerable, endangered, or critically endangered according to the IUCN Red List (http://www.redlist.org).</t>
  </si>
  <si>
    <t xml:space="preserve">Farmers should be able to identify wildlife species native to their region, especially those classified as vulnerable, endangered, or critically endangered according to the IUCN Red List. To support this, a list of relevant species must be made available at the farm level in a format that is easy to understand-such as posters, leaflets, or visual guides in the local language. This list should be developed with input from local biodiversity experts, forest officials, or reliable sources like the IUCN database. During trainings or farmer meetings, awareness should be raised about the importance of protecting these species and avoiding any actions that could harm them or their habitats. Farmers should be encouraged to report sightings and avoid activities such as hunting, trapping, or disturbing natural habitats. 
 </t>
  </si>
  <si>
    <t>Buffer zones</t>
  </si>
  <si>
    <t>6.2.1</t>
  </si>
  <si>
    <t>Cotton production respects ecological sensitive areas by keeping buffers that are sufficiently sized. There are visible signs that these areas have been actively restored.</t>
  </si>
  <si>
    <t>6.2.1.1</t>
  </si>
  <si>
    <t>When applicable, the farmer shall maintain buffer zones between their operations and ecologically sensitive areas, in accordance with local legislation.</t>
  </si>
  <si>
    <t>80% or more of the farmers comply with this criterion.</t>
  </si>
  <si>
    <t xml:space="preserve">
50-79% of farmers comply with this criterion.</t>
  </si>
  <si>
    <t>Less than 50% of the farmers comply with this criterion.</t>
  </si>
  <si>
    <t>Buffer zones refer to planted strips of trees, shrubs, or strong grasses around crop fields-especially along waterways or sloped land-that serve to protect biodiversity, reduce soil erosion, and prevent chemical runoff.
Farmers should be made aware of their importance and implement them in line with applicable local legislation or environmental guidelines. In addition, the Producer Group (PG) should maintain a list of areas within its operational region where buffer zones are required, based on proximity to sensitive ecological zones. This list should be used during planning and verification to ensure appropriate measures are in place. During farm visits, staff should visually confirm the presence and maintenance of buffer zones, verify the farmer's understanding of their function, and refer to PG records to support compliance</t>
  </si>
  <si>
    <t>6.2.1.2</t>
  </si>
  <si>
    <t>Ecological buffers shall be left untouched.</t>
  </si>
  <si>
    <t>Ecological buffers are left untouched and protected.</t>
  </si>
  <si>
    <t xml:space="preserve">
In some areas, evidence shows that ecological buffers are being destroyed or disturbed, compromising their protection.</t>
  </si>
  <si>
    <t>Evidence shows that ecological buffers have been destroyed in more than 50% of the cases, indicating significant non-compliance with buffer protection measures.</t>
  </si>
  <si>
    <t>Ecological buffers refer to clearly demarcated strips of land positioned between agricultural activities and environmentally sensitive areas such as water bodies, forest patches, wildlife habitats, or residential zones. These buffers serve as protective zones that reduce negative environmental impacts, such as runoff, pollution, or habitat disturbance
Farmers should be made aware that these areas must be left untouched and maintained in their natural state, as per the indicator requirement. The Producer Group (PG) should maintain a record of all farms where ecological buffers are required and verify that these areas remain intact. Staff should look for signs of disturbance-such as land clearing, grazing, or pesticide application-and confirm that protective measures (e.g., fencing, signage, or vegetation cover) are in place where needed</t>
  </si>
  <si>
    <t>6.2.1.3</t>
  </si>
  <si>
    <t>Naked buffers shall be actively restored through reforestation or other protective measures that allow natural regrowth without human or animal interference.</t>
  </si>
  <si>
    <t>Naked buffers are identified and restored</t>
  </si>
  <si>
    <t>Naked buffers are restored in more than 50% of cases</t>
  </si>
  <si>
    <t>Naked buffers are not restored in more than 50% of the cases</t>
  </si>
  <si>
    <t>Naked buffers are underdeveloped or poorly maintained areas that cannot effectively prevent erosion, filter runoff, or support biodiversity. Restoration should involve reforestation or planting of native grasses, shrubs, or trees to improve ground cover and ecological value. 
The PG should maintain a list of farms or locations with identified naked buffers and track progress on restoration efforts. During farm visits, field staff should verify the presence of such buffers and confirm that restoration measures have been initiated or completed. Evidence may include visual observations, planting records, or farmer interviews indicating active efforts to rehabilitate these areas</t>
  </si>
  <si>
    <t>6.2.2</t>
  </si>
  <si>
    <t>Buffers to public areas like roads and human settlements are maintained.</t>
  </si>
  <si>
    <t>6.2.2.1</t>
  </si>
  <si>
    <t>The cotton farmer shall maintain safe distances from public roads and houses when applying chemicals.</t>
  </si>
  <si>
    <t>Buffer crop/border can be seen between the farm and public roads/houses</t>
  </si>
  <si>
    <t>Buffer/border crop is not contiguous</t>
  </si>
  <si>
    <t>Buffer/border crop is non existent</t>
  </si>
  <si>
    <t>This compliance should be verified during farm visits by observing whether farmers maintain a safe distance from public roads, houses, and other community spaces when applying chemicals. To minimize risks to human health and the environment, farmers must ensure that chemical application does not take place near these areas without protective measures
A visible buffer zone-such as a strip of unplanted land, natural vegetation, or a border crop-should be maintained between the cotton field and public spaces. Farmers should also be aware of wind direction and application methods to avoid chemical drift. The Producer Group (PG) should provide guidance on safe buffer distances in line with local regulations or best practices, and this should be discussed with farmers during training sessions.</t>
  </si>
  <si>
    <t>6.2.2.2</t>
  </si>
  <si>
    <t>In cases where safe distances cannot be maintained, vegetative buffers shall be implemented to ensure public safety.</t>
  </si>
  <si>
    <t>Vegetative buffers can be evidenced</t>
  </si>
  <si>
    <t>Vegetative buffer is not contiguous</t>
  </si>
  <si>
    <t>Vegetative buffer is non existent</t>
  </si>
  <si>
    <t>In cases where maintaining the recommended distance is not possible due to land constraints or farm layout, vegetative buffers must be established to ensure public safety. These buffers are strips of permanent vegetation-such as grasses, shrubs, or trees-planted between the agricultural field and sensitive areas to act as a physical barrier, reducing the risk of chemical drift and runoff. Evidence of compliance includes the physical presence of buffer vegetation, farmer awareness, and records of guidance or training provided.</t>
  </si>
  <si>
    <t>Ecological compensation</t>
  </si>
  <si>
    <t>6.3.1</t>
  </si>
  <si>
    <t>The cotton farmer actively contributes to restoring unproductive land.</t>
  </si>
  <si>
    <t>6.3.1.1</t>
  </si>
  <si>
    <t>Unproductive land shall not be converted into cotton fields.</t>
  </si>
  <si>
    <t>80% or more of farmers are aware that unproductive land should not be converted into cotton fields, and this awareness is supported by evidence or records.</t>
  </si>
  <si>
    <t xml:space="preserve">50-79% of farmers are aware that unproductive land should not be converted into cotton fields, but there may be gaps in understanding or inconsistent awareness among the remaining farmers. </t>
  </si>
  <si>
    <t xml:space="preserve">
Less than 50% of farmers are aware that unproductive land should not be converted into cotton fields. </t>
  </si>
  <si>
    <t>Unproductive land areas-such as rocky patches, saline soils, or highly degraded zones re not suitable for cultivation and must not be converted into cotton fields, as doing so may lead to environmental degradation and poor yields. Evidence of compliance includes visual confirmation, farmer interviews, and PG-level documentation of designated unproductive areas.</t>
  </si>
  <si>
    <t>6.3.1.2</t>
  </si>
  <si>
    <t>The cotton farmer shall be able to demonstrate that measures have been implemented to restore natural vegetation.</t>
  </si>
  <si>
    <t xml:space="preserve">Measures like border cropping or intercropping with native vegetation are practised to promote and restore natural vegetation. </t>
  </si>
  <si>
    <t>Only a few farmers have attempted to restore natural vegetation.</t>
  </si>
  <si>
    <t>No measures have been undertaken to restore natural vegetation</t>
  </si>
  <si>
    <t>The cotton farmer shall be able to demonstrate that measures have been implemented to restore or promote natural vegetation in and around the farm. This can be achieved through practices such as border cropping-planting native vegetation along field edges-and intercropping with locally adapted species that support biodiversity. Additional measures may include leaving fallow patches for natural regrowth or planting native grasses and shrubs in degraded areas</t>
  </si>
  <si>
    <t>6.3.1.3</t>
  </si>
  <si>
    <t>Cotton farmer groups shall contribute to the plantation of trees, including cotton trees, in their locality.</t>
  </si>
  <si>
    <t>Farmer groups have developed and implemented strategies to meet these criteria</t>
  </si>
  <si>
    <t>Farmer groups have designed strategies to meet these criteria, but they have not yet implemented them to a satisfactory extent.</t>
  </si>
  <si>
    <t xml:space="preserve">
Farmer groups have neither designed nor implemented strategies to meet these criteria.</t>
  </si>
  <si>
    <t>Farm observations confirm that farmers are actively involved in planting trees along farm borders and within community spaces. Commonly planted species include Semal (cotton tree), Neem, Babul, Pongamia, Sesbania, Gliricidia, Ber (Bor), Jambhul, Chiku, and Guava, among others. These efforts contribute to enhanced biodiversity, improved microclimate, and soil conservation. Cotton farmer groups are encouraged to coordinate such plantation activities collectively and promote the use of native and multi-purpose species</t>
  </si>
  <si>
    <t>Agrobiodiversity and Climate Adaptation</t>
  </si>
  <si>
    <t>6.4.1</t>
  </si>
  <si>
    <t>Cotton farmers diversify their production system to increase environmental and economic sustainability.</t>
  </si>
  <si>
    <t>6.4.1.1</t>
  </si>
  <si>
    <t>Fallowing of land shall be practiced on a regular basis where possible.
(Guidance: Farmers following fallowing of Cotton Land for at least 2 months in a year)</t>
  </si>
  <si>
    <t>SF,LF</t>
  </si>
  <si>
    <t>There is evidence that over 80% of the farmers have been trained on this measure and are actively following it.</t>
  </si>
  <si>
    <t>There is evidence that between 50% and 79% of the farmers have been trained on this measure and are adhering to it.</t>
  </si>
  <si>
    <t>There is no evidence, or less than 50% of the farmers have been trained on this measure or are following it.</t>
  </si>
  <si>
    <t>Farmers have been trained on the importance of fallowing and are actively implementing this practice where possible. Fallowing involves intentionally leaving cotton fields uncultivated for a period-ideally at least two months each year-to allow the soil to rest, recover its natural fertility, and rebuild organic matter and moisture</t>
  </si>
  <si>
    <t>6.4.1.2</t>
  </si>
  <si>
    <t>Intercrop practice shall be designed based on the socio-economic situation of the cotton farmer (e.g., availability of land, and irrigation).</t>
  </si>
  <si>
    <t>80% or more of the farmers practicing intercropping are adhering to this.</t>
  </si>
  <si>
    <t>Between 40% to 80% or more of the farmers practicing intercropping are adhering to this</t>
  </si>
  <si>
    <t>Less than 40% of the farmers practicing intercropping are adhering to this</t>
  </si>
  <si>
    <t>Farmers have been trained on intercropping practices and are actively implementing them based on their local conditions. Intercropping should be designed in line with CottonConnect's adoption guidelines, considering the socio-economic situation of the cotton farmer-such as landholding size, irrigation access, labour availability, and market potential. The chosen intercrops should complement cotton without competing excessively for resources and may include legumes, vegetables, or short-duration cereals that enhance income, improve soil health, and optimize land use.</t>
  </si>
  <si>
    <t>6.4.1.3</t>
  </si>
  <si>
    <t>Economic resilience shall be increased through intercropping.</t>
  </si>
  <si>
    <t>There is sufficient evidence that economic resilience is improved through intercropping.</t>
  </si>
  <si>
    <t>There is partial evidence that intercropping increases economic resilience.</t>
  </si>
  <si>
    <t>Intercropping is not practiced.</t>
  </si>
  <si>
    <t xml:space="preserve">Economic resilience shall be increased through intercropping by diversifying farm income sources and reducing dependency on a single crop. During farm visits, this should be verified through farmer interviews, Evidence may include increased earnings from intercrops, reduced input costs due to complementary crop benefits (e.g., pest control or soil fertility)
 </t>
  </si>
  <si>
    <t>6.4.1.4</t>
  </si>
  <si>
    <t xml:space="preserve">The concept of Multifunctional Agroforestry shall be trained and actively promoted among farmers.
Guidance: Multifunctional agroforestry is a land-use system that integrates trees with crops and/or livestock, aiming to provide a wide range of economic, social, and environmental benefits, going beyond just food production. </t>
  </si>
  <si>
    <t>There is evidence that more than 80% of the farmers have been trained on these measures</t>
  </si>
  <si>
    <t xml:space="preserve">
There is evidence that between 50% and 79% of the farmers have been trained on these measures</t>
  </si>
  <si>
    <t>There is no evidence, or less than 50% of the farmers have been trained on these measures</t>
  </si>
  <si>
    <t>Multifunctional agroforestry refers to the practice of integrating trees and shrubs on or around farmland to provide multiple benefits. 
Farmers shall receive structured training on the concept and its relevance to their local context. Evidence of training, such as attendance records, training materials, or farmer feedback, should be available at the Producer Group (PG) level</t>
  </si>
  <si>
    <t>6.4.1.5</t>
  </si>
  <si>
    <t>A nursery shall be established or identified as a source of native tree and plant species for ecological restoration activities on the farm.</t>
  </si>
  <si>
    <t xml:space="preserve">
A well-established nursery is in place, serving as a recurring source of native trees and plant species for ecological restoration activities on the farm.</t>
  </si>
  <si>
    <t>A nursery is in place, acting as a temporary source of native trees and plant species for ecological restoration activities on the farm.</t>
  </si>
  <si>
    <t>No such nursery is in place.</t>
  </si>
  <si>
    <t>A nursery shall be established under the project or an existing nursery shall be identified at the PG level as a reliable source of native tree and plant species suitable for ecological restoration and agroforestry activities. The nursery should cater to the needs of farmers within the project area by ensuring the availability of appropriate species throughout the planting seasons. Farmers should be made aware of the nursery's location, purpose, and the process for accessing planting material. The PG should also maintain basic documentation on nursery operations, species availability, and outreach activities to farmers</t>
  </si>
  <si>
    <t>6.4.1.6</t>
  </si>
  <si>
    <t>Climate change mitigation and adaptation measures shall be identified and implemented.</t>
  </si>
  <si>
    <t xml:space="preserve">
Climate change mitigation and adaptation measures have been identified and implemented.</t>
  </si>
  <si>
    <t>Climate change mitigation and adaptation measures have not been sufficiently identified or properly implemented.</t>
  </si>
  <si>
    <t>Such a climate change mitigation and adaptation plan is not in place.</t>
  </si>
  <si>
    <t>Climate change mitigation and adaptation measures shall be identified and implemented at the Producer Group (PG) level based on a needs assessment that considers local climate risks, farmer vulnerabilities, and resource availability. The PG should develop an action plan outlining specific practices that contribute to both adaptation (e.g., drought-resistant crops, water harvesting, soil health improvement) and mitigation (e.g., reduced chemical use, tree planting, renewable energy adoption). This plan should be aligned with the overall goals of the programme and integrated into farmer training and field-level implementation. During verification, evidence such as the needs assessment report, action plan documents, training records, and farm-level observations should confirm that climate change responses are being actively pursued and monitored.</t>
  </si>
  <si>
    <t>Waste management</t>
  </si>
  <si>
    <t>Recyclable waste</t>
  </si>
  <si>
    <t>7.1.1</t>
  </si>
  <si>
    <t>Farmers are encouraged to reintroduce the organic waste from cotton fields into the farm.</t>
  </si>
  <si>
    <t>7.1.1.1</t>
  </si>
  <si>
    <t>The cotton farmer shall have identified hazardous waste on the farm, house, or sheds.</t>
  </si>
  <si>
    <t>More than 80% of the farmers are aware of and have identified hazardous waste on the farm.</t>
  </si>
  <si>
    <t>79% to 50% of the interviewed farmers have identified hazardous waste on the farm.</t>
  </si>
  <si>
    <t xml:space="preserve">
Less than 50% of the interviewed farmers have identified hazardous waste on the farm.</t>
  </si>
  <si>
    <t>The cotton farmer shall be aware of and able to identify hazardous waste present on the farm, in storage areas, or around the home and sheds. This includes understanding common types of hazardous waste such as empty pesticide containers, expired agrochemicals, used batteries, oil spills, contaminated packaging, and animal waste. Farmers should practice safe segregation, clearly mark hazardous waste, and store it securely away from water sources, living areas, and animals to prevent contamination or harm. The Producer Group (PG) should support farmers by providing guidance and facilitating safe disposal options.</t>
  </si>
  <si>
    <t>7.1.1.2</t>
  </si>
  <si>
    <t>Farm premises and fields shall be free of inorganic waste.</t>
  </si>
  <si>
    <t xml:space="preserve">
More than 80% of the farm premises and fields are free of inorganic waste.</t>
  </si>
  <si>
    <t>79% to 50% of the farm premises and fields are free of inorganic waste.</t>
  </si>
  <si>
    <t xml:space="preserve">
Less than 50% of the farm premises and fields are not free of inorganic waste.</t>
  </si>
  <si>
    <t>During farm visits, it should be observed that the farm premises and fields are free of inorganic waste such as plastic bags, wrappers, empty pesticide containers, and other synthetic packaging materials. Farmers are expected to manage their waste responsibly by collecting, segregating, and disposing of inorganic waste through appropriate channels rather than leaving it on the farm. Compliance is verified through visual inspection during visits, farmer interviews, and documentation of any waste management practices or training conducted.</t>
  </si>
  <si>
    <t>7.1.1.3</t>
  </si>
  <si>
    <t>Appropriate disposal techniques shall be employed that do not harm the environment or human health.</t>
  </si>
  <si>
    <t xml:space="preserve">
Appropriate disposal techniques are used that do not harm the environment or human health.</t>
  </si>
  <si>
    <t xml:space="preserve">
There is no evidence of hazardous waste disposal. However, a few interviewed farmers are unaware of the dangers.</t>
  </si>
  <si>
    <t xml:space="preserve">
There is no disposal procedure or practice for hazardous waste.</t>
  </si>
  <si>
    <t>Farmers should be aware of and consistently use appropriate disposal techniques that safeguard both the environment and human health. This includes practices such as composting organic waste in designated pits, safely returning empty agrochemical containers to suppliers or authorized collection points, and securely storing hazardous waste until proper disposal can be arranged. Farmers must avoid harmful methods like burning plastics, dumping waste into water bodies, or creating open landfills on or near their farms.</t>
  </si>
  <si>
    <t>Institutional building</t>
  </si>
  <si>
    <t>Progress towards evolvement of formalized organization set up (SHGs, Cooperative, Producer Company etc.)  shall be evidenced</t>
  </si>
  <si>
    <t>8.1.1</t>
  </si>
  <si>
    <t>Organization of producer group (or sub-group structures) should be encouraged to undertake collective bargaining for there produce and purchase of agri-input</t>
  </si>
  <si>
    <t>Training on collective bargaining is conducted and actively promoted.</t>
  </si>
  <si>
    <t>Training on collective bargaining is conducted but not actively promoted.</t>
  </si>
  <si>
    <t>Collective bargaining was not covered dunder training and not actively promoted</t>
  </si>
  <si>
    <t xml:space="preserve">The organization of producer groups (or their sub-group structures) should be actively promoted to enable collective bargaining for both the sale of produce and the purchase of agricultural inputs. "Actively promoted" refers to regular discussions held during group meetings, village gatherings, or capacity-building sessions. </t>
  </si>
  <si>
    <t>8.1.2</t>
  </si>
  <si>
    <t xml:space="preserve">Joint activities by Farmer Groups are actively promoted </t>
  </si>
  <si>
    <t>Quarterly Group meeting are conducted regularly and relevant topics discussed and supporting documentation available.</t>
  </si>
  <si>
    <t xml:space="preserve">Few Quarterly group meetings conducted and supporting documentation available. </t>
  </si>
  <si>
    <t xml:space="preserve">Quarterly group meetings not conducted. </t>
  </si>
  <si>
    <t>Regular meetings were conducted to discuss the strengthening of the producer group, and activities were planned based on the discussions held during these quarterly meetings.</t>
  </si>
  <si>
    <t>Social Conditions</t>
  </si>
  <si>
    <t>Freedom of Association (ILO 87) &amp; Collective bargaining (ILO 89)</t>
  </si>
  <si>
    <t>9.1.1</t>
  </si>
  <si>
    <t>Management of farms with &gt; 10 full or part-time permanent workers recognize in writing and in practice the right of all workers to establish and to join worker organisations of their own choosing and to collectively negotiate their working conditions.</t>
  </si>
  <si>
    <t xml:space="preserve">PG &amp; G </t>
  </si>
  <si>
    <t>9.1.1.1</t>
  </si>
  <si>
    <t>Management shall respect the right of all workers to form or join a trade union or informal labour group of their choice and to engage in trade union activities on-site, if available.</t>
  </si>
  <si>
    <t xml:space="preserve">Management of all applicable farms respects the right of all workers to form or to join a trade union or informal labour group of their choice and to engage in the activities of the trade union on-site. </t>
  </si>
  <si>
    <t xml:space="preserve">Management respects the right of all workers to form or to join a trade union or informal labour group of their choice and to engage in the activities of the trade union on-site in all but one of the applicable farms. </t>
  </si>
  <si>
    <t xml:space="preserve">Management does not respect the right of all workers to form or to join a trade union or informal labour group of their choice and to engage in the activities of the trade union on-site in more than one of the applicable farms. </t>
  </si>
  <si>
    <t>This requirement will be applicable only if  there are more than 10 workers. During the season if the farmer/Ginner engaged more than 10 workers at any point of time this requirement become applicable.
The requirement will be assessed based on the interview with the workers and the farm manager/owner. Evidence can be gathered as the meeting minutes of the worker committee.</t>
  </si>
  <si>
    <t>9.1.1.2</t>
  </si>
  <si>
    <t>Workers shall have the right to choose their representative at any level.</t>
  </si>
  <si>
    <t>Workers can choose their representative at any level in all applicable farms.</t>
  </si>
  <si>
    <t>Workers cannot choose their representative at any level in all but on of the applicable farms.</t>
  </si>
  <si>
    <t>Workers cannot choose their representative at any level in more than one of the applicable farms.</t>
  </si>
  <si>
    <t>This shall be verified through interview with workers about their right to choose their representative at any level.</t>
  </si>
  <si>
    <t>9.1.2</t>
  </si>
  <si>
    <t>If no active and representative union exists on farms with &gt; 10 full or part-time permanent workers, all workers shall democratically elect a workers` committee, which represents them and negotiates with management to defend their rights and interests.</t>
  </si>
  <si>
    <t>9.1.2.1</t>
  </si>
  <si>
    <t>Worker committees shall be established to defend workers' rights and interests if trade unions are absent on-site or in the area.</t>
  </si>
  <si>
    <t>Worker committees have been established at level of all applicable farms.</t>
  </si>
  <si>
    <t>Worker committees have been established at level of all applicable farms except one.</t>
  </si>
  <si>
    <t>Worker committees have not been established in more than one of the applicable farms.</t>
  </si>
  <si>
    <t>This requirement will be applicable if  there is more than 10 workers. During the season if the farmer/Ginner engaged more than 10 workers this requirement will be applicable. This will not include the friends and families coming together to support the work in the farm. The number of workers engaged in a farm will be observed based on the interview with the farmers.</t>
  </si>
  <si>
    <t>9.1.2.2</t>
  </si>
  <si>
    <t>The workers' committee shall be democratically elected by workers to represent their interests and negotiate with management.</t>
  </si>
  <si>
    <t>There is evidence, also in written form, that all worker committees have been democratically elected in all applicable farms.</t>
  </si>
  <si>
    <t>At least one of the applicable farms lacks written evidence that the worker committee was democratically elected, or provides doubtful evidence.</t>
  </si>
  <si>
    <t xml:space="preserve">In more than one of the applicable farms written evidence was lacking that the worker committee was democratically elected, or  doubtful evidence was provided </t>
  </si>
  <si>
    <t>Same as above
Democratic election means, selection of committee members through an election or nomination.  During the process the management should not nominate any members, this should be done by the workers themselves.  The management representative cant be part of the process, rather they should facilitate the process by providing time for a meeting.</t>
  </si>
  <si>
    <t>9.1.3</t>
  </si>
  <si>
    <t>Workers are not subject to retaliation, disclination or any other negative consequences as a result of collective bargaining.</t>
  </si>
  <si>
    <t>9.1.3.1</t>
  </si>
  <si>
    <t>The union representative/workers' committee representative shall have access to all workers at the workplace.</t>
  </si>
  <si>
    <t>The union representative/workers' committee representative has access to the workplaces of all applicable farms.</t>
  </si>
  <si>
    <t>The union representative/workers' committee representative has access to all applicable farms except one.</t>
  </si>
  <si>
    <t>The union representative/workers' committee representative has no access to more than one of the applicable farms.</t>
  </si>
  <si>
    <t>Committee representative shall have a updated information on over all work force of the gin  including permanent, temporary and seasonal workers and they can contact with workers at any time in workplace with out any interference from management. Worker representatives shall have the facilities necessary for the proper exercise of 
their functions.</t>
  </si>
  <si>
    <t>9.1.3.2</t>
  </si>
  <si>
    <t>The union representative/workers' committee representative shall be aware of the appeal procedure in case management does not comply with legal rules.</t>
  </si>
  <si>
    <t>The union representative/workers' committee representative has knowledge of the appeal procedure.</t>
  </si>
  <si>
    <t>The union representative/workers' committee representative has little knowledge of the appeal procedure.</t>
  </si>
  <si>
    <t>The union representative/workers' committee representative has no knowledge of the appeal procedure.</t>
  </si>
  <si>
    <t>Legal rules such as violation of applicable labour acts in the country or region</t>
  </si>
  <si>
    <t>9.1.3.3</t>
  </si>
  <si>
    <t>The workers' committee shall be capable of operating on-site, free from farm management interference.</t>
  </si>
  <si>
    <t>The union representative has knowledge of the appeal procedure.</t>
  </si>
  <si>
    <t>The union representative has little knowledge of the appeal procedure.</t>
  </si>
  <si>
    <t>The union representative has no knowledge of the appeal procedure.</t>
  </si>
  <si>
    <t>The workers' committee should function independently on the farm, without interference from management/ farmer. It must be formed through a transparent process and represent all worker categories. Committee meetings should take place regularly and privately, with members free to raise concerns without fear of retaliation. During verification, it should be evident that the committee is active, recognized, and trusted by workers as a legitimate platform to voice their issues</t>
  </si>
  <si>
    <t>9.1.3.4</t>
  </si>
  <si>
    <t>There shall be no signs of worker retaliation or discrimination due to collective bargaining.</t>
  </si>
  <si>
    <t>No worker is retaliated or discriminated due to collective bargaining.</t>
  </si>
  <si>
    <t>At least one worker has been retaliated or discriminated due to collective bargaining.</t>
  </si>
  <si>
    <t>More than one worker has been retaliated or discriminated due to collective bargaining.</t>
  </si>
  <si>
    <t>farmers must ensure that all workers are free to engage in collective bargaining or join workers' groups without fear of retaliation, discrimination, or dismissal. This includes respecting the right to form or join a union, workers' committee, or group representation. Farm owners and supervisors should be trained to understand these rights and must not penalize workers for voicing concerns or participating in negotiations. During visits, interviews with workers should confirm that there have been no instances of threats, reduced wages, unfair treatment, or job loss related to collective activities.</t>
  </si>
  <si>
    <t>Prohibition of Forced Labour (ILO 29 &amp; 105)</t>
  </si>
  <si>
    <t>9.2.1</t>
  </si>
  <si>
    <t>Forced labour, including bonded or involuntary prison labour, does not occur.</t>
  </si>
  <si>
    <t>9.2.1.1</t>
  </si>
  <si>
    <t>There shall be no evidence of forced labour.</t>
  </si>
  <si>
    <t xml:space="preserve">There is no evidence of forced labour. All the stakeholders have received training on concept of forced labour. </t>
  </si>
  <si>
    <t xml:space="preserve">There is no evidence of forced labour. All the stakeholders have not received training on concept of forced labour. </t>
  </si>
  <si>
    <t>There is evidence of forced labour.</t>
  </si>
  <si>
    <t>As per ILO Convention No. 29, forced or compulsory labour refers to "all work or service which is exacted from any person under the menace of any penalty and for which the person has not offered themselves voluntarily." In smallholder contexts, this may not always appear as outright coercion but can take subtle forms.
During verification, it should be observed and confirmed that all workers-including family members, hired labourers, and migrant workers-are working of their own free will and not under coercion, pressure, or threat. There should be no withholding of wages or identity documents like Aadhaar cards, and workers must be paid fairly and on time. Practices such as retaining wages to ensure return in the next season or tying workers to loans without formal terms are indicators of forced labour and are not permitted. Workers should have the freedom to leave the job voluntarily, without restriction or fear of retaliation. 
Awareness sessions at the PG level should cover rights of all categories of workers, including sharecroppers, to prevent coercion and ensure equitable treatment across the farming community</t>
  </si>
  <si>
    <t>9.2.1.2</t>
  </si>
  <si>
    <t>No recruitment fee, charges, or retention of valuables or identity papers shall be imposed on members.</t>
  </si>
  <si>
    <t>Deposits of valuables or identity papers are not retained by any of the member.</t>
  </si>
  <si>
    <t>Deposits of valuables or identity papers are retained at least by one of the member.</t>
  </si>
  <si>
    <t>Deposits of valuables or identity papers are retained by more than one member.</t>
  </si>
  <si>
    <t>During farm visits and interviews, it must be verified that no worker-whether permanent, seasonal, casual, or sharecropper-is charged any recruitment fee or made to pay for job placement, tools, or access to work. Farmers and Producer Groups (PGs) should be aware that withholding wages, collecting fees (directly or through intermediaries), or taking deposits in cash or kind (such as livestock or jewellery) is strictly prohibited. Similarly, retaining any form of identity papers-such as voter ID, Aadhaar card, ration card, or bank passbooks-as a condition for employment or to restrict movement is not acceptable and may be considered a form of coercion or forced labour</t>
  </si>
  <si>
    <t>9.2.1.3</t>
  </si>
  <si>
    <t>Salaries or wages shall not be retained by the member farmers or ginners to force workers to stay.</t>
  </si>
  <si>
    <t>Salaries, or wages or parts hereof, are not retained as a means to force workers to stay.</t>
  </si>
  <si>
    <t>Salaries, or wages or parts hereof, are retained at least by one of the member farmers.</t>
  </si>
  <si>
    <t>Salaries, or wages or parts hereof, are retained by more than one member farmer.</t>
  </si>
  <si>
    <t>Workers shall be paid on time, in full, and according to the agreed payment schedule-whether daily, weekly, or monthly. Wage payments must not be withheld or delayed to compel a worker to remain employed. Farmers must ensure that payment is not made conditional upon completing the harvest, working a specific number of days, or returning in the next season. If housing, food, or wage advances are provided, the terms must be clearly explained and documented in a transparent manner</t>
  </si>
  <si>
    <t>9.2.1.4</t>
  </si>
  <si>
    <t>Workers shall be free to leave their workplace with appropriate notice.</t>
  </si>
  <si>
    <t>Workers are free to leave their workplace prior notification.</t>
  </si>
  <si>
    <t>At least one case was found where a worker was not allowed to leave the workplace prior notification.</t>
  </si>
  <si>
    <t>More than one case was found where a worker was not allowed to leave the workplace prior notification.</t>
  </si>
  <si>
    <t>Farmers must ensure that all terms of employment-such as duration, wages, and any applicable notice period-are clearly communicated to workers in a respectful and understandable manner. Workers have the right to leave their employment voluntarily, with or without prior notice, and this choice must be respected at all times.
It is not permissible to threaten workers, withhold wages, or prevent them from leaving. Likewise, retaining identity cards, job cards, or personal belongings to restrict a worker's movement is strictly prohibited and may be treated as a sign of forced labour.</t>
  </si>
  <si>
    <t>9.2.1.5</t>
  </si>
  <si>
    <t>Spouses shall work voluntarily and on a separate contract basis.</t>
  </si>
  <si>
    <t>All spouses work voluntarily and on a separate contract basis.</t>
  </si>
  <si>
    <t>At least one spouse was found to work involuntarily without own contract basis.</t>
  </si>
  <si>
    <t>More than one spouse was found to work involuntarily without own contract basis.</t>
  </si>
  <si>
    <t>If a farmer engages both husband and wife as workers on the farm, each person must be working voluntarily and should have a separate agreement or verbal understanding, even if informal, clearly stating the work expectations and payment.  Both should be treated as individual workers, with equal and fair working conditions compared to others doing similar work</t>
  </si>
  <si>
    <t>Prohibition of Child Labour (ILO 138)</t>
  </si>
  <si>
    <t>9.3.1</t>
  </si>
  <si>
    <t>Children are not employed (contracted) below the age of 15.</t>
  </si>
  <si>
    <t>9.3.1.1</t>
  </si>
  <si>
    <t>The minimum age of children employed shall not be less than the age of completion of compulsory schooling and, in any case, shall not be less than 14.</t>
  </si>
  <si>
    <t>The minimum age of children employed by member farmers is no less than 14.</t>
  </si>
  <si>
    <t>In minimum one child was found who was employed by a member farmer below the age of 14.</t>
  </si>
  <si>
    <t>More than one child was found who was employed by a member farmer below the age of 14.</t>
  </si>
  <si>
    <t>Child refers to any person below 14 years of age, unless the local law specifies a higher age for employment or compulsory schooling-in which case, the higher age shall apply. Farmers must ensure that no children below this age are engaged in any farm-related work, whether paid or unpaid.
Before engaging any worker, farmers should take reasonable steps to verify the worker's age-such as checking school certificates, Aadhaar cards, or other credible identity documents. If this is not feasible, a simple written declaration or community-based verification may be used.
During farm assessments, verifiers should observe the working environment for the presence of young-looking individuals and, if needed, conduct discreet interviews to confirm that no underage labour is involved. In cases where age appears uncertain, additional verification should be requested through reliable documents or community confirmation.
Farmer groups (e.g., Producer Groups or village-level committees) should adopt and promote clear, simple rules prohibiting child labour and encourage school attendance. Awareness should be regularly raised during farmer meetings and trainings.</t>
  </si>
  <si>
    <t>9.3.1.2</t>
  </si>
  <si>
    <t>Policies and procedures to prevent the employment of children below the age of 14 shall be in place and under the custody of the implementing body.</t>
  </si>
  <si>
    <t>Policies and procedures are in place at level of the implementing body.</t>
  </si>
  <si>
    <t>Policies and procedures are not sufficient to prevent children below the age of 14 from being employed.</t>
  </si>
  <si>
    <t>Policies and procedures do not exist at level of the implementing body.</t>
  </si>
  <si>
    <t>At the smallholder farm level, there must be a clear understanding and collective commitment to prohibit the engagement of children below the age of 14, in accordance with national legislation and international labour standards. While it may not be practical for every individual farmer to maintain formal written policies, Producer Groups (PGs) or Local Implementing Partners (LIPs) should take responsibility for adopting, documenting, and disseminating a simple and clear policy that strictly prohibits child labour under all circumstances. This policy should be accompanied by basic procedures to ensure compliance, including age verification, regular awareness-building, monitoring, and a remediation process in case of violations.</t>
  </si>
  <si>
    <t>9.3.2</t>
  </si>
  <si>
    <t>All children of farmers attend compulsory schooling. Working does not jeopardize schooling or the social, moral or physical development of the young person.</t>
  </si>
  <si>
    <t>9.3.2.1</t>
  </si>
  <si>
    <t>Member farmers and ginners shall ensure that work does not jeopardise the schooling, health, safety, or social, moral, or physical development of workers under the age of 18.</t>
  </si>
  <si>
    <t>Member farmers and ginners ensure that working does not jeopardize workers under the age of 18 in whatever way.</t>
  </si>
  <si>
    <t>At least one worker below the age of 18 was found to be victim of any of the potential jeopardies.</t>
  </si>
  <si>
    <t>More than one worker below the age of 18 was found to be victim of any of the potential jeopardies.</t>
  </si>
  <si>
    <t>At the smallholder farm level, it must be ensured that no children below the age of 14 are employed in any work. While adolescents aged 14 to 17 years (young workers) may be engaged in certain types of work as per legal compliances, they must not be assigned to hazardous tasks under any circumstances.
Hazardous work includes but is not limited to:
Operating or assisting with dangerous tools or machinery (e.g., motorized equipment, sharp cutting tools), Lifting or carrying heavy loads beyond their physical capacity, Exposure to agrochemicals, fertilizers, or chemical residues, Working in excessive heat, dust, or unsanitary conditions, Tasks involving prolonged hours, night work, or working alone in remote areas, Climbing trees or structures, or working at unsafe heights.
Producer Groups (PGs) and Local Implementing Partners (LIPs) must sensitize farmers on what constitutes hazardous work ( a list of hazardous work at the PG level for more clarity is ideal) and ensure that any young workers involved on the farm are:
Performing safe, age-appropriate tasks,
Not missing school or being pulled from education to work,
Not working excessive hours or during rest times,
Properly supervised by an adult.
The PG should also maintain a simple register of workers, especially noting the age of any young workers, and regularly monitor and guide member farms to prevent misuse.</t>
  </si>
  <si>
    <t>9.3.2.2</t>
  </si>
  <si>
    <t>Children under the age of 14 engaged in joint family labour or neighbourhood services shall only perform work duties that are commensurate with their age and under the custody and guidance of their parents or relatives.</t>
  </si>
  <si>
    <t>No child under the age of 14 was found to be engaged in joint family labour perfuming duties unfit for its age.</t>
  </si>
  <si>
    <t>At least one child under the age of 14 was found to be engaged in joint family labour preforming duties unfit for his age.</t>
  </si>
  <si>
    <t>More than one child under the age of 14 was found to be engaged in joint family labour preforming duties unfit for his age.</t>
  </si>
  <si>
    <t xml:space="preserve">In the smallholder farm context, "age-appropriate work" refers to tasks that are suitable for a child's age, physical and mental development, and schooling obligations. These tasks must be safe, light, and non-hazardous, and not interfere with education or rest. 
Agricultural work, especially in cotton farming, may involve exposure to sharp tools, heavy loads, agrochemicals, sun and heat exposure, or long hours-all of which can be harmful to a child's physical and mental well-being. Therefore, any involvement of children under 14 in farm tasks must be considered a serious non-compliance with child labour provisions.
At the smallholder farm level, children under the age of 14 must not be employed or engaged in any form of agricultural work, whether paid, unpaid, formal, or informal. This includes tasks carried out during peak seasons, family labour arrangements, or school holidays. Even in cases where children are present on the farm-such as accompanying parents or helping in family routines-they must not be assigned any farm-related tasks that contribute to production or generate economic benefit.
</t>
  </si>
  <si>
    <t>9.3.2.3</t>
  </si>
  <si>
    <t>Children under the age of 14 engaged in joint family labour or neighbourhood services shall do so only after school or during holidays.</t>
  </si>
  <si>
    <t>No child under the age of 14 was found to be engaged in joint family labour during school time.</t>
  </si>
  <si>
    <t>At least one child under the age of 14 was found to be engaged in joint family labour during school time.</t>
  </si>
  <si>
    <t>More than one child under the age of 14 was found to be engaged in joint family labour during school time.</t>
  </si>
  <si>
    <t>On small farms, children under the age of 14 must not be engaged in any form of work that interferes with their education, harms their health, or involves hazardous tasks. While participation of children in light, age-appropriate tasks within a family setting may be culturally accepted, this must never extend to work that is dangerous, exploitative, or replaces schooling. Hazardous activities-such as handling chemicals, using sharp tools or machinery, carrying heavy loads, or working long hours-are strictly prohibited for all individuals under 18. Any regular or structured involvement of children under 14 in farm operations should be treated as a non-compliance with child labour standards.
Producer Groups (PGs) should raise awareness among member farmers about national laws and international standards, and support families in distinguishing between acceptable family involvement and prohibited child labour.</t>
  </si>
  <si>
    <t>9.3.2.4</t>
  </si>
  <si>
    <t>All children of farmers, farm labour and gin labour shall attend compulsory schooling.</t>
  </si>
  <si>
    <t>Sufficient evidence that all children of farmers attend compulsory schooling.</t>
  </si>
  <si>
    <t>Sufficient evidence that above 90% of children of farmers attend compulsory schooling.</t>
  </si>
  <si>
    <t>Less than 90% of children of farmers attend compulsory schooling.
Or 
Lack of proper and supported explanation for the proportion of school attendance not to be lower than 90%</t>
  </si>
  <si>
    <t>At the farm level, children of farm workers or family members must not be involved in any form of work that interferes with their education or violates national laws on compulsory schooling. While children may live on or near the farm as part of a family household, their presence should not result in them engaging in inappropriate or hazardous tasks, especially during school hours.
Farmer households should ensure that school-age children are enrolled and regularly attending school. Producer Groups (PGs) should actively promote the importance of education and work with member farmers to discourage the involvement of children in daily farm operations during school time.
If school-age children are observed on farms during working hours, the situation should be assessed contextually. The mere presence of children is not automatically a non-compliance; however, if a child is not in school and appears to be regularly involved in farm tasks, this may indicate a partial compliance (PC) or a non-compliance (NC) depending on the frequency, nature of tasks, and impact on education</t>
  </si>
  <si>
    <t>Prohibition of worst forms of child labour (ILO 182)</t>
  </si>
  <si>
    <t>9.4.1</t>
  </si>
  <si>
    <t>Worst forms of child labour do not occur.</t>
  </si>
  <si>
    <t>9.4.1.1</t>
  </si>
  <si>
    <t>There shall be no evidence of trafficked, bonded, forced, or abused labour.</t>
  </si>
  <si>
    <t xml:space="preserve">There is no evidence of trafficked, banked, forced or abused labour as well stakeholders have received training on these topics. </t>
  </si>
  <si>
    <t xml:space="preserve">There is no evidence of trafficked, bonded, forced or abused labour. Stakeholders have not received any training on these topics. </t>
  </si>
  <si>
    <t>There is evidence of bonded, forced or abused labour.</t>
  </si>
  <si>
    <t xml:space="preserve">All forms of forced, trafficked, bonded, or abused labour are strictly prohibited on smallholder farms, in line with national labour laws and international standards. Farmers and Producer Groups (PGs) must understand and uphold the principle that all labour must be voluntary, fairly compensated, and free from coercion or exploitation.
Forced labour occurs when a worker is not free to leave the job voluntarily or is pressured to work beyond their will.
Example: Workers being told they cannot leave until harvest is completed or their payment is withheld unless they finish the season.
Trafficked labour involves recruitment or movement of a person through fraud, coercion, or abuse of power for the purpose of exploitation-this applies even if the worker initially agreed.
Example: Workers brought from another state or district with promises of good wages, but on arrival find poor conditions, withheld wages, or restrictions on movement.
Bonded labour refers to work done to repay a loan or advance under unfair conditions, where debt repayment is manipulated to keep the worker tied to the employer.
Example: A labourer working to repay an advance but facing illegal deductions, unclear accounts, or no exit from the obligation.
Abused labour includes any form of physical, sexual, verbal, or psychological abuse or harassment in the workplace.
Example: Workers being shouted at, humiliated, intimidated, or subjected to unsafe or threatening behaviour by the landowner or supervisor.
</t>
  </si>
  <si>
    <t>9.4.2</t>
  </si>
  <si>
    <t>Monitoring, evaluation and response mechanisms exist.</t>
  </si>
  <si>
    <t>9.4.2.1</t>
  </si>
  <si>
    <t>Incidences of the worst and regular forms of child labour shall be documented.</t>
  </si>
  <si>
    <t>Incidences of worst and regular forms of child labour have been documented (if applicable).</t>
  </si>
  <si>
    <t>Not all incidences of worst and regular forms of child labour have been documented (if applicable).</t>
  </si>
  <si>
    <t>No incidences of worst and regular forms of child labour have been documented (if applicable).</t>
  </si>
  <si>
    <t>All incidences of child labour, including worst forms and regular forms, must be clearly documented and addressed at the farm or Producer Group (PG) level.
The worst forms of child labour, as defined by ILO Convention No. 182, include: Hazardous work (e.g., handling chemicals, operating machinery, carrying heavy loads), Trafficking, Forced or bonded labour, Commercial sexual exploitation, Use of children in illegal activities (e.g., drug trafficking), These are strictly prohibited under all circumstances.
While many smallholder farms are family-run and informal, any form of child labour-especially worst forms-must be identified, documented, and remediated in a timely and responsible manner at the PG level. 
PGs should maintain a simple, confidential reporting system to encourage community-based identification of risks' are encouraged to coordinate with local government child protection offices, schools, and civil society organisations for remediation support. In case of systemic issues (e.g., recurring cases from a specific area), the PG should raise this to the programme level for further intervention.</t>
  </si>
  <si>
    <t>9.4.2.2</t>
  </si>
  <si>
    <t>An action plan to prevent, monitor, and remediate child labour shall be implemented, documented, and followed up.</t>
  </si>
  <si>
    <t>The action plan is implemented, documented and followed up.</t>
  </si>
  <si>
    <t>The action plan is partly implemented and / or not properly documented and followed up.</t>
  </si>
  <si>
    <t>There is no action plan.</t>
  </si>
  <si>
    <t xml:space="preserve">A clear action plan must be in place at the Producer Group (PG) level to prevent, monitor, and remediate child labour, and it must be actively implemented.
While individual smallholder farmers may not maintain formal written action plans, the PG or LIP must develop and lead a structured approach to address child labour risks across its member farmers. </t>
  </si>
  <si>
    <t>Warranty of Occupational Safety</t>
  </si>
  <si>
    <t>9.5.1</t>
  </si>
  <si>
    <t>The farm must provide workers in all work areas with the basic services, resources and working conditions necessary to comply with the occupational health and safety program objectives.</t>
  </si>
  <si>
    <t>9.5.1.1</t>
  </si>
  <si>
    <t>Workers shall receive regular and recorded health and safety training, and such training shall be repeated for new or reassigned workers.</t>
  </si>
  <si>
    <t xml:space="preserve">More than 80% of workers are covered under this training.  </t>
  </si>
  <si>
    <t xml:space="preserve">50 to 79% of workers are covered under this training.  </t>
  </si>
  <si>
    <t xml:space="preserve">Less than 50% of workers are covered under this training. </t>
  </si>
  <si>
    <t>At the smallholder farm level, all farmers and regular labourers, including family members, must be provided with regular orientation on basic health and safety practices relevant to their agricultural activities.  Key topics should include the safe handling and storage of agrochemicals, use of personal protective equipment (PPE), prevention of heat stress, safe use of tools and basic machinery, first-aid awareness, and the importance of keeping children away from hazardous tasks. PGs should maintain simple records of these training sessions, such as attendance registers or topic checklists, and ensure that safety guidance is repeated periodically</t>
  </si>
  <si>
    <t>9.5.1.2</t>
  </si>
  <si>
    <t>First aid boxes shall be accessible at all times at the farm or workplace. The boxes shall be fully equipped and in good condition.</t>
  </si>
  <si>
    <t>Fully equipped first aid boxes are available at all farms / workplaces.</t>
  </si>
  <si>
    <t>Fully equipped first aid boxes are not available in at least one farm / workplace.</t>
  </si>
  <si>
    <t>Fully equipped first aid boxes are not available in more than one farm / workplace.</t>
  </si>
  <si>
    <t>first aid boxes must be accessible at all times at the farm or primary workplace area, especially during peak agricultural seasons when the risk of injury is higher. While individual farms may be small and informally structured, basic first aid readiness is essential. Each farm or a cluster of nearby farms-ideally coordinated through the Producer Group (PG) or Local Implementing Partner (LIP)-should ensure that at least one well-equipped first aid box is maintained in an accessible location such as a field hut, tool shed, or PG meeting space. The kit should contain essential items like antiseptics, bandages, cotton, scissors, adhesive tape, burn ointments, pain relievers, and any other locally relevant first-response supplies. Supplies must be intact, unexpired, and in good condition, with checks conducted at least once per season. At least one person per farm household or within the farm cluster should be made aware of the location and use of the first aid box, and where possible, should receive basic orientation in first aid-either informally or through PG-level training</t>
  </si>
  <si>
    <t>9.5.1.3</t>
  </si>
  <si>
    <t>In all farms &amp; gins, potable drinking water shall be accessible to all workers during their working period.</t>
  </si>
  <si>
    <t>In all farms, potable drinking water is accessible to all workers.</t>
  </si>
  <si>
    <t>Potable drinking water is accessible to all workers in up to 80% of farmers</t>
  </si>
  <si>
    <t>Potable drinking water is accessible to all workers in up to 60% of farms.</t>
  </si>
  <si>
    <t>All workers-including family labour, sharecroppers, and hired workers-must have access to clean and safe drinking water during their working hours in the field. Given the informal and resource-constrained nature of small farms, potable water can be provided through local means such as a handpump, borewell, or filtered water from the household. The water should be stored in clean, covered containers and placed near the worksite to ensure easy access. Farmers may also encourage workers to carry personal drinking water bottles, especially during peak seasons or long working hours. The focus should be on ensuring the water is free from visible contamination and available at all times during work. Producer Groups (PGs) or Local Implementing Partners (LIPs) should create awareness about hydration, hygiene, and the importance of safe drinking water, and may support periodic checks on water quality</t>
  </si>
  <si>
    <t>9.5.1.4</t>
  </si>
  <si>
    <t>Personnel who apply or handle agrochemicals or perform any other hazardous work shall be provided with the necessary protective equipment.</t>
  </si>
  <si>
    <t>No worker was found who was not provided with the necessary protective equipment.</t>
  </si>
  <si>
    <t>At least one worker was found who was not provided with the necessary protective equipment.</t>
  </si>
  <si>
    <t>More than one worker was found who was not provided with the necessary protective equipment.</t>
  </si>
  <si>
    <t>any person-whether a hired worker, family member, or the farmer themselves-who handles or applies agrochemicals or performs hazardous tasks (such as spraying pesticides, handling chemical fertilizers, or disposing of chemical containers) must be provided with and use appropriate personal protective equipment (PPE). At a minimum, this includes gloves, face masks or respirators, protective clothing, closed footwear, and, where necessary, eye protection. Given the informal and cost-sensitive nature of small farms, the focus should be on promoting the use of locally appropriate, functional PPE that offers basic safety and reduces exposure risks.</t>
  </si>
  <si>
    <t>9.5.1.5</t>
  </si>
  <si>
    <t>Storage areas for agrochemicals shall comply with basic safety standards.</t>
  </si>
  <si>
    <t>All storage areas for agrochemicals comply with basic safety standards.</t>
  </si>
  <si>
    <t>All but one storage area for agrochemicals comply with basic safety standards.</t>
  </si>
  <si>
    <t>More than one storage area for agrochemicals is not complying with basic safety standards.</t>
  </si>
  <si>
    <t>Agrochemicals such as pesticides, herbicides, and chemical fertilizers must be stored in a manner that ensures safety for people, animals, and the environment. Storage areas should be located away from living quarters, water sources, and animal shelters to prevent accidental contamination. Agrochemicals must be kept in their original, labelled containers with intact lids, and should never be stored in food or drink containers. The storage space should be dry, well-ventilated, and out of reach of children and unauthorized persons-preferably locked or otherwise secured.</t>
  </si>
  <si>
    <t>Employment conditions</t>
  </si>
  <si>
    <t>9.6.1</t>
  </si>
  <si>
    <t>Workers are aware of their rights and duties, responsibilities, salaries, and work schedules.</t>
  </si>
  <si>
    <t>9.6.1.1</t>
  </si>
  <si>
    <t>All workers employed for more than 3 months shall have legally binding labour contracts defining their rights and duties, responsibilities, work schedules, and wages/salaries.</t>
  </si>
  <si>
    <t>All workers employed &gt; 3 months have legally binding labour contracts and as per stipulations.</t>
  </si>
  <si>
    <t>At least one worker employed &gt; 3 months has not been given a legally binding labour contract and as per stipulations.</t>
  </si>
  <si>
    <t>More than one worker employed &gt; 3 months has not been given a legally binding labour contract and as per stipulations.</t>
  </si>
  <si>
    <t>For workers employed on smallholder farms for more than three months, there should be a clear understanding of their employment terms, including responsibilities, work schedules, and wages. While written contracts are ideal and should be encouraged, particularly for longer-term or repeat employment, it is recognised that in many rural contexts,  verbal agreements remain common and culturally accepted. In such cases, verbal agreements may be considered acceptable provided there is supporting evidence such as payment records, attendance logs, or confirmation from both parties during interviews. Producer Groups (PGs) or Local Implementing Partners (LIPs) should promote the gradual shift toward simple written agreements-such as one-page formats with signatures or thumb impressions-to ensure transparency, avoid disputes, and strengthen decent work practices. Auditors should assess whether employment terms are mutually understood, whether any form of agreement-verbal or written-exists, and if appropriate records are maintained to support fair labour conditions.</t>
  </si>
  <si>
    <t>9.6.1.2</t>
  </si>
  <si>
    <t>Workers employed for more than 3 months shall receive copies of, or have access to, the contracts signed by both parties.</t>
  </si>
  <si>
    <t>Copies of contracts are provided or accessible to all workers employed &gt; 3 months.</t>
  </si>
  <si>
    <t>At least one worker employed &gt; 3 months has not received a copy of the contract nor has accessed it.</t>
  </si>
  <si>
    <t>More than one worker employed &gt; 3 months has not received a copy of the contract nor has accessed it.</t>
  </si>
  <si>
    <t xml:space="preserve">On  farms, workers employed for more than three months should receive a copy of the contract or have reasonable access to the terms agreed upon. While written contracts are encouraged and represent best practice, it is acknowledged that verbal agreements are still prevalent in many rural contexts due to literacy barriers or informal labour norms. In such cases, it is essential that the terms of employment-such as job responsibilities, wages, work hours, and duration-are clearly explained and understood by both parties. Where written contracts are used, copies signed by both employer and worker should be retained and shared with the worker. Where verbal agreements exist, efforts should be made by Producer Groups (PGs) or Local Implementing Partners (LIPs) to promote transparency by maintaining basic documentation (e.g., attendance or wage records) and by encouraging the use of simple written formats where feasible. Auditors should verify understanding of the employment terms through interviews and supporting records, and assess whether workers can access or recall the key elements of their agreement.
</t>
  </si>
  <si>
    <t>9.6.1.3</t>
  </si>
  <si>
    <t>Payment shall be made in legal tender.</t>
  </si>
  <si>
    <t>Payment is made in legal tender to all workers.</t>
  </si>
  <si>
    <t>At least one worker is not paid in legal tender without his/her prior consent.</t>
  </si>
  <si>
    <t>More than one worker is not paid in legal tender without his/her prior consent.</t>
  </si>
  <si>
    <t>In  farm setting, wages should be paid in the country's official currency-cash in hand is acceptable where bank access is limited. Payments must be clear, fair, and fully documented. Farmers should maintain a simple record, like a wage register or notebook, with the worker's name, payment amount, date, and a signature or thumbprint. This helps ensure transparency and avoid disputes. Wherever possible, especially for regular workers, support should be given to help workers open bank accounts and shift to bank or mobile payments over time. Payments should not be made in goods or other forms instead of money. If maintaining formal registers is not practical-especially in remote or informal smallholder settings-basic alternatives can still be used to ensure transparency and traceability of wage payments</t>
  </si>
  <si>
    <t>9.6.1.4</t>
  </si>
  <si>
    <t>Payments shall be made on time, according to an appropriate payment schedule that has been communicated to workers employed by the farmer &amp; gins.</t>
  </si>
  <si>
    <t>Payments are made on time, according to an appropriate and communicated payment schedule.</t>
  </si>
  <si>
    <t>At least one worker was found where payments are not made on time.</t>
  </si>
  <si>
    <t>More than one worker was found where payments have not been made on time.</t>
  </si>
  <si>
    <t>Farmers must ensure that all hired workers are paid on time as per the agreed schedule-whether that is daily, weekly, or at the end of the work assignment. The schedule and rate of payment should be communicated clearly at the time of hiring, even if done verbally.</t>
  </si>
  <si>
    <t>9.6.1.5</t>
  </si>
  <si>
    <t>In farms with more than 10 full or part-time permanent employees, an up-to-date written payroll and job description for each employee shall be available, providing a clear account of wages earned, as well as, if applicable, allowances, bonuses, overtime payment, and all deductions in detail.</t>
  </si>
  <si>
    <t xml:space="preserve">On all farms with &gt; 1 full or part-time permanent employees, an up-to-date written payroll and job description for each employee is available. </t>
  </si>
  <si>
    <t xml:space="preserve">On all but one farm with &gt; 1 full or part-time permanent employees, an up-to-date written payroll and job description for each employee is available. </t>
  </si>
  <si>
    <t xml:space="preserve">On more than one farm with &gt; 1 full or part-time permanent employees, an up-to-date written payroll and job description for each employee is not available. </t>
  </si>
  <si>
    <t>In farms that employ more than 10 workers on a regular (permanent or long-term) basis, basic employment records should be maintained in a simple written format. These should include:
Payroll records that list each worker's name, work period, daily or monthly wage, total earnings, and any deductions (e.g., for tools, advances).
Job descriptions outlining each worker's main duties (e.g., irrigator, sprayer, field supervisor). These do not need to be formal HR documents but must clearly reflect the roles and responsibilities of each worker.</t>
  </si>
  <si>
    <t>9.6.1.6</t>
  </si>
  <si>
    <t>The legal provisions for social insurance, leave practices, and overtime shall be followed.</t>
  </si>
  <si>
    <t>The legal provisions for social insurance, leave practices and overtime are followed in all farms (where applicable).</t>
  </si>
  <si>
    <t>The legal provisions for social insurance, leave practices and overtime are followed in all except one farm (where applicable).</t>
  </si>
  <si>
    <t>The legal provisions for social insurance, leave practices and overtime are not followed in more than one farm (where applicable)</t>
  </si>
  <si>
    <t>Farmers must make reasonable efforts to follow national labour laws regarding workers' entitlements such as overtime pay, leave, and applicable social benefits. Given the informal nature of employment on many small farms, compliance should focus on basic fairness, awareness of legal provisions, and non-exploitative practice</t>
  </si>
  <si>
    <t>9.6.2</t>
  </si>
  <si>
    <t>Work - including subcontracted work - is equally remunerated according to the type of work provided and for both genders alike.</t>
  </si>
  <si>
    <t>9.6.2.1</t>
  </si>
  <si>
    <t>Payment of workers contracted by the farmer &amp; gins shall either be in line with or exceed sector Collective Bargaining Agreements or correspond to the regional average and/or official minimum wages for similar occupations.</t>
  </si>
  <si>
    <t>Payment of workers is in line with either sector, regional or national wage stipulations, whichever may be applicable in a particular set-up.</t>
  </si>
  <si>
    <t>Payment of workers is in line with either sector, regional or national wage stipulations in all but one observed case.</t>
  </si>
  <si>
    <t>Payment of workers is not in line with either sector, regional or national wage stipulations in more than one observed case.</t>
  </si>
  <si>
    <t>Farmers must ensure that workers are paid fairly-at least the legal minimum wage as defined by the government for agricultural labour in their state/province or region. Where a sector-specific wage or collective agreement exists, it should be followed if applicable, but in most rural farming settings, aligning with official regional minimum wage norms is the practical benchmark.</t>
  </si>
  <si>
    <t>9.6.2.2</t>
  </si>
  <si>
    <t>Payment shall be at least equal to the country or region-specific stipulated benchmark for living wages.</t>
  </si>
  <si>
    <t>Payment is in minimum equal to the country or region-specific stipulated benchmark for Living wages/ or minimum wages</t>
  </si>
  <si>
    <t>Payment is in minimum equal to the country or region-specific stipulated benchmark for Living wages/ or minimum wages in all applicable farms except one.</t>
  </si>
  <si>
    <t>Payment is in minimum not equal to the country or region-specific stipulated benchmark for Living wages/ or minimum wages in more than one case.</t>
  </si>
  <si>
    <t>Living wages is a level of pay that gives workers and their families a decent standard of living. Farmers must ensure that wages paid to hired workers are not lower than the government-defined minimum wages for agricultural labour, which are considered the most realistic proxy for living wages in the absence of formal living wage benchmarks in most rural areas</t>
  </si>
  <si>
    <t>9.6.2.3</t>
  </si>
  <si>
    <t>Women's pay shall be equal to their male counterparts for the same type of work provided.</t>
  </si>
  <si>
    <t>Women pay is equal to their male counterpart for the same type of work provided.</t>
  </si>
  <si>
    <t>Women pay is equal to their male counterpart for the same type of work provided in all but one case.</t>
  </si>
  <si>
    <t>Women pay is not equal to their male counterpart for the same type of work provided in more than one case.</t>
  </si>
  <si>
    <t>Farmers must ensure that female workers receive the same wage as male workers for performing the same type and amount of work. There shall be no wage discrimination based on gender.</t>
  </si>
  <si>
    <t>9.6.2.4</t>
  </si>
  <si>
    <t>The pay rate shall allow subcontracted workers who are remunerated based on production quotas or piecework to earn at least the proportionate minimum wage or the relevant industry average (whichever is higher) during normal working hours.</t>
  </si>
  <si>
    <t>Subcontracted workers remunerated based on production quotas, or piecework, earn the proportionate minimum wage or relevant industry average (whichever is higher) during normal working hours.</t>
  </si>
  <si>
    <t>All but one subcontracted worker remunerated based on production quotas, or piecework, earn the proportionate minimum wage or relevant industry average (whichever is higher) during normal working hours.</t>
  </si>
  <si>
    <t>More than one subcontracted worker remunerated based on production quotas, or piecework, does not earn the proportionate minimum wage or relevant industry average (whichever is higher) during normal working hours.</t>
  </si>
  <si>
    <t>In situations where workers are paid per unit of work (such as per kg picked or per acre weeded), the rate set by the farmer must be fair enough so that a worker can earn at least the equivalent of the daily minimum wage or local average wage within a standard working day (usually 8 hours). Fair Piece Rate Setting: Farmers should calculate piece rates in a way that an average worker can earn at least the legal minimum wage during normal hours.</t>
  </si>
  <si>
    <t>9.6.2.5</t>
  </si>
  <si>
    <t>Working hours shall not be excessive and shall be in line with national or local legislation regarding overtime and remuneration.</t>
  </si>
  <si>
    <t>This is the case for 80% or more workers for the entire production period.</t>
  </si>
  <si>
    <t>This is the case for 50% to 79% of the workers for the entire production period</t>
  </si>
  <si>
    <t>This is the case for less than 49% of the workers for the entire production period</t>
  </si>
  <si>
    <t>Farm workers' regular working hours should not exceed 8 hours per day or 48 hours per week, as per most national labour laws. If overtime is required (for example, during peak harvest), it should be voluntary, limited, and fairly compensated.</t>
  </si>
  <si>
    <t>9.6.3</t>
  </si>
  <si>
    <t>Deductions in salaries are only made as agreed by national laws, as fixed by a Collective Bargaining Agreement or if the employee has given his/her written consent.</t>
  </si>
  <si>
    <t>9.6.3.1</t>
  </si>
  <si>
    <t>Deductions from salaries shall be in line with national laws and/or the Collective Bargaining Agreement (if applicable).</t>
  </si>
  <si>
    <t>Deductions of salaries are in line with national laws and / or the Collective Bargaining Agreement.</t>
  </si>
  <si>
    <t>Deductions of salaries are in line with national laws and / or the Collective Bargaining Agreement in all but one case.</t>
  </si>
  <si>
    <t>Deductions of salaries are not in line with national laws and / or the Collective Bargaining Agreement in in more than one case.</t>
  </si>
  <si>
    <t>Deductions from workers' wages must be lawful, fair, and clearly communicated to the worker. No unauthorized or excessive deductions should be made, especially those that reduce the worker's wages below the minimum wage.</t>
  </si>
  <si>
    <t>9.6.3.2</t>
  </si>
  <si>
    <t>Deductions shall not be used as disciplinary measures.</t>
  </si>
  <si>
    <t>Deductions are not employed as disciplinary measures.</t>
  </si>
  <si>
    <t>Deductions are not employed as disciplinary measures in all but one farm.</t>
  </si>
  <si>
    <t>Deductions are employed as disciplinary measures in more than one case.</t>
  </si>
  <si>
    <t>Farmers must not reduce a worker's wages as a way to punish them for mistakes, lateness, or performance issues. Deducting pay as a form of discipline is not acceptable and can lead to abuse or unfair treatment.</t>
  </si>
  <si>
    <t>9.6.3.3</t>
  </si>
  <si>
    <t>When deductions are made for services provided by the farmer, they shall be in line with the actual costs incurred by the employer.</t>
  </si>
  <si>
    <t>Deductions made for services provided by the farmer are in line with the actual costs incurred by the employer.</t>
  </si>
  <si>
    <t>In at least one applicable case, deductions made for services provided by the farmer are not in line with the actual costs incurred by the employer.</t>
  </si>
  <si>
    <t>Deductions made for services provided by the farmer are not in line with the actual costs incurred by the employer in more than one case.</t>
  </si>
  <si>
    <t xml:space="preserve">In smallholder farm settings, it is common for farmers to provide services like food, lodging, or transport to workers. If the farmer deducts money from the worker's wages for these services, the amount deducted must be fair, transparent, and should not exceed the actual cost incurred by the farmer
</t>
  </si>
  <si>
    <t>No discrimination in the workplace (ILO 111)</t>
  </si>
  <si>
    <t>9.7.1</t>
  </si>
  <si>
    <t>Any form of discrimination or abuse is absent,</t>
  </si>
  <si>
    <t>9.7.1.1</t>
  </si>
  <si>
    <t>There shall be no discrimination based on race, caste, national origin, religion, disability, gender, sexual orientation, union membership, political affiliation, or age in recruitment, remuneration, access to training, promotion, disciplinary measures, termination, or retirement.</t>
  </si>
  <si>
    <t>No form of discrimination exists.</t>
  </si>
  <si>
    <t>Any form of discrimination has been observed in at least one case.</t>
  </si>
  <si>
    <t>Any form of discrimination has been observed in more than one case.</t>
  </si>
  <si>
    <t>Discrimination in any form-based on race, caste, national origin, religion, disability, gender, sexual orientation, union membership, political affiliation, or age-is not acceptable in recruitment, wages, access to training, promotion, disciplinary actions, termination, or retirement. where employment arrangements are often informal, farmers must still ensure that all workers are treated fairly and equitably. Tasks, pay, and opportunities must be based on the skills and performance of workers, not on their social identity. Women, migrant workers, and individuals from marginalized backgrounds should not be limited to lower-paying or less desirable tasks by default. Disciplinary actions or termination must be based on clear, fair reasons, not personal biases. Even in the absence of formal documentation, fairness in treatment can be assessed through consistent task assignments, equal pay for equal work, and feedback from workers. Farmers should foster a respectful work environment, avoid discriminatory language or behaviour, and ensure inclusion of all workers in meetings, training, and farm activities</t>
  </si>
  <si>
    <t>9.7.1.2</t>
  </si>
  <si>
    <t>The organisation and its members shall not engage in or support the use of corporal punishment, mental or physical coercion, or verbal abuse.</t>
  </si>
  <si>
    <t>No form of abuse exists.</t>
  </si>
  <si>
    <t>Any form of abuse has been observed in at least one case.</t>
  </si>
  <si>
    <t>Any form of abuse has been observed in more than one case.</t>
  </si>
  <si>
    <t xml:space="preserve">Corporal punishment, mental or physical coercion, and verbal abuse are strictly prohibited in all forms. In smallholder farm contexts across India, Bangladesh, and Pakistan-where employer-worker relationships may be informal or influenced by traditional power dynamics-farmers must treat all workers with dignity and respect. Shouting, threats, insults, or physical punishment used to discipline or control workers are considered serious violations of decent work principles. Instead, any concerns about worker conduct should be addressed through calm dialogue and fair processes. Even in cases of underperformance or mistakes, workers must never be humiliated or harmed. Farmers and supervisors should be made aware of acceptable behaviour standards and trained to manage workers respectfully. 
Corporal Punishment: The use of physical force intended to cause some degree of pain or discomfort, however light, as a method of discipline. for eg: A farm supervisor slaps or hits a worker for arriving late or making a mistake in sorting cotton.
Physical or metal coercion: Any act that forces someone to work or obey by threatening physical harm, restricting movement, or creating psychological pressure or fear. for eg: Physical coercion: Preventing a worker from leaving the field until a task is completed, even if they are unwell. Mental coercion: Threatening to withhold wages or fire someone if they speak up or take a day off.
Verbal Abuse: The use of harsh, insulting, or demeaning language towards workers in order to intimidate, control, or humiliate them.
Examples: Shouting or screaming at workers for slow work. Using casteist, gendered, or derogatory terms (e.g., calling a woman worker "useless" or a low-caste worker by slurs).
</t>
  </si>
  <si>
    <t>9.7.1.3</t>
  </si>
  <si>
    <t>The work shall be free from abuse, violence and harassment, including child or any form of abuse, gender-based violence, sexual and physical harassment.
Ref: ILO on Violence and Harassment Convention, 2019 (No. 190)</t>
  </si>
  <si>
    <t>There is no evidence of abuse, violence, and harassment, including child abuse or any form of abuse, gender-based violence, or sexual and physical harassment.</t>
  </si>
  <si>
    <t>There is no evidence of abuse, violence, and harassment, including child abuse or any form of abuse, gender-based violence, or sexual and physical harassment, but stakeholders have not received training on these topics.</t>
  </si>
  <si>
    <t xml:space="preserve">
There is evidence of abuse, violence, and harassment, including child abuse or any form of abuse, gender-based violence, sexual, and physical harassment.</t>
  </si>
  <si>
    <t>All workers on the farm-regardless of gender, age, or employment status-must be treated with dignity and respect. The farm environment shall be free from all forms of abuse, including verbal insults, threats, intimidation, physical violence, and any form of sexual or gender-based harassment. This includes inappropriate touching, comments, jokes, or gestures, as well as coercive or exploitative behaviour, especially towards women, children, or vulnerable workers.
Workers must be made aware of their rights, and a simple grievance mechanism (such as a suggestion box, trusted focal person, or informal reporting channel) should be available and accessible. Awareness efforts may include verbal orientation during onboarding or seasonal meetings, even if workers are not literate</t>
  </si>
  <si>
    <t>9.7.2</t>
  </si>
  <si>
    <t>Grievance mechanisms</t>
  </si>
  <si>
    <t>9.7.2.1</t>
  </si>
  <si>
    <t>A grievance mechanism shall be implemented and made accessible to farmers, workers, and other individuals potentially affected by the organisation's work. The design and functionality of the mechanism shall be effective.</t>
  </si>
  <si>
    <t xml:space="preserve">There is a grievance mechanisms which designed and working effectively. Farmers or workers know their rights and processes to submit complaints and don't fear repercussions. </t>
  </si>
  <si>
    <t xml:space="preserve">There is a grievance mechanisms designed but it is not working effectively. Farmers or workers either don't know their rights and processes to submit complaints or fear repercussions. </t>
  </si>
  <si>
    <t>There is no grievance mechanisms in place or processes to submit complaints.</t>
  </si>
  <si>
    <t>At the farm level, formal grievance systems may not always be feasible. Therefore, a simple, accessible, and trustworthy grievance mechanism must be put in place with the support of the Producer Group (PG)/LIP. The PG holds the primary responsibility for designing and facilitating the mechanism in a way that is appropriate to local contexts-such as through regular open meetings, verbal feedback channels, suggestion boxes, or by appointing a trusted focal person within the community.
Farmers and workers must be informed about how to raise concerns safely, without fear of retaliation. The mechanism must be functional-meaning issues raised are taken seriously, recorded (even informally), and responded to in a timely and fair manner. PGs should regularly monitor and follow up on the grievances received, support resolution at the local level, and escalate issues when necessary.
Where literacy is low, verbal complaints and face-to-face communication should be encouraged. It is important that female workers or community members also feel safe and confident using the grievance mechanism</t>
  </si>
  <si>
    <t>Communal development projects</t>
  </si>
  <si>
    <t>9.8.1</t>
  </si>
  <si>
    <t>The organization fosters the social and economic development of farmers, female farmers and farmers` wives through the creation of Farmer Business Groups, Women in Cotton projects and other entrepreneurial initiatives at communal level.</t>
  </si>
  <si>
    <t>9.8.1.1</t>
  </si>
  <si>
    <t>Farmer Groups shall be enabled to improve the economic resilience of member farmers.</t>
  </si>
  <si>
    <t>Farmer Business Groups have been established in more than 50% of villages.</t>
  </si>
  <si>
    <t>Farmer Business Groups have been established in 25% to 50% of villages.</t>
  </si>
  <si>
    <t>Farmer Business Groups have been established less than 50% of villages.</t>
  </si>
  <si>
    <t>Economic resilience" refers to the ability of member farmers to withstand and recover from economic shocks (e.g., crop failure, price drops, debt cycles). PGs can promote this by:  support member farmers in improving their income stability and ability to cope with challenges such as crop failure, market price drops, or rising input costs. This can be done through training on better farming practices, promoting income diversification (like intercropping or livestock), helping farmers access fair markets or input support, and encouraging savings or group-based financial tools. The focus should be on building long-term stability for farmers so they are less vulnerable to economic shocks.</t>
  </si>
  <si>
    <t>9.8.1.2</t>
  </si>
  <si>
    <t>Entrepreneurial initiatives shall be developed at the communal level to diversify sources of income for farmers.</t>
  </si>
  <si>
    <t>Entrepreneurial initiatives have been developed in more than 30% of villages.</t>
  </si>
  <si>
    <t>Entrepreneurial initiatives have been developed in more than 15% to 30% of villages.</t>
  </si>
  <si>
    <t>Entrepreneurial initiatives have been developed in less than 15% of villages.</t>
  </si>
  <si>
    <t>Producer Groups (PGs), with support from implementation partners, should encourage and facilitate small-scale entrepreneurial activities at the village level that offer alternative or complementary income opportunities for farmers and their families. These may include livestock rearing, kitchen gardening, handicrafts, food processing, tailoring, or other locally viable trades. Initiatives can be based on available skills, local market demand, and seasonal work cycles to ensure sustainability.
PG /LIP are expected to identify interested members, link them with relevant training, government or NGO schemes, and explore access to credit where feasible. These activities should be designed to enhance income security and reduce overdependence on cotton or a single crop. Progress can be documented through simple records of trainings held, beneficiaries supported, and income-generating activities initiated</t>
  </si>
  <si>
    <t>9.8.2</t>
  </si>
  <si>
    <t>Programs related to disadvantaged/minority groups among the farmers` force, in particular women, are in place to improve their position.</t>
  </si>
  <si>
    <t>9.8.2.1</t>
  </si>
  <si>
    <t>Women farmers or spouses of male farmers who are members of disadvantaged or minority groups shall be prioritised for participation in entrepreneurial ventures aimed at promoting regenerative farming practices, including but not limited to nursery development, animal husbandry, biochar production, and agricultural input production.</t>
  </si>
  <si>
    <t xml:space="preserve">Activities are implemented to cover disadvantaged or minority groups and documents evidence are available for verification of such activities. </t>
  </si>
  <si>
    <t xml:space="preserve">Activities are implemented to cover disadvantaged or minority groups and documents evidence are not available for verification of such activities. </t>
  </si>
  <si>
    <t xml:space="preserve">No such activity is implemented. </t>
  </si>
  <si>
    <t>Farmer Groups and implementation partners shall actively identify and support women farmers or the spouses of male farmers from disadvantaged or minority communities-such as Scheduled Castes, Scheduled Tribes, religious minorities, or economically marginalized households-in taking up income-generating activities linked to regenerative farming. These ventures may include activities like establishing community nurseries, managing livestock, producing biochar, or preparing compost and organic inputs.
Priority should be given to these groups during the planning and selection of participants for such initiatives. Efforts should be documented through simple registers or minutes showing who was selected, what support was provided, and what activities were initiated. The aim is to promote inclusivity, women's empowerment, and wider adoption of sustainable practices</t>
  </si>
  <si>
    <t>Animal Welfare</t>
  </si>
  <si>
    <t>Livestock raised on cotton farm is treated with respect,</t>
  </si>
  <si>
    <t>10.1.1</t>
  </si>
  <si>
    <t>Regular health check-ups and vaccinations of animals are conducted.</t>
  </si>
  <si>
    <t>A practice of regular health check-ups and vaccinations for animals is conducted. Records are available for verification.</t>
  </si>
  <si>
    <t>Only an ad hoc practice of regular health check-ups and vaccinations for animals is conducted. Records are partially available for verification.</t>
  </si>
  <si>
    <t>Such a practice is not prevalent in the project.</t>
  </si>
  <si>
    <t>At the Producer Group (PG) level, a basic register should be maintained to record animal health activities, including vaccinations, deworming, and treatments. PGs should facilitate or establish linkages with local veterinary departments, para vets, or trained animal health workers to support regular check-ups and preventive care.
Efforts may include organizing or participating in village-level animal health camps, conducting seasonal group vaccination drives, or coordinating visits by veterinary personnel. Priority should be given to timely vaccination for major local livestock diseases and promoting awareness on good animal husbandry practices.</t>
  </si>
  <si>
    <t>10.1.2</t>
  </si>
  <si>
    <t>Adequate shelter shall be provided for farm animals.</t>
  </si>
  <si>
    <t>There is evidence that more than 80% of farmers are following this measure.</t>
  </si>
  <si>
    <t>There is evidence that between 50% and 79% of farmers are following this measure</t>
  </si>
  <si>
    <t>There is no evidence, or less than 50% of farmers are following this measure</t>
  </si>
  <si>
    <t>Farmers should ensure that animals have basic shelters to protect them from harsh weather conditions like rain, heat, and cold. The shelter should be clean, dry, and provide enough space for the animals to rest and move around comfortably</t>
  </si>
  <si>
    <t>10.1.3</t>
  </si>
  <si>
    <t>The development of collective silvopasture areas shall be promoted under Agroforestry systems to meet the needs of on-farm livestock.</t>
  </si>
  <si>
    <t>Silvopasture is A type of agroforestry system where trees, shrubs, and grasses/pastures are grown together to support livestock grazing. It combines tree-based agriculture with animal husbandry in a sustainable and integrated manner. These areas provide: Fodder (grasses and leaves from trees), Shade and shelter for livestock, Fuelwood or other ecosystem benefits
Farmers should be encouraged to develop or take part in shared areas where trees, grasses, and fodder plants are grown together to support livestock feed needs. These areas help provide shade, improve soil health, and reduce pressure on natural grazing lands. Farmer Groups (FGs) can help coordinate efforts, identify common land, and connect with local forestry or agriculture departments for support and training. Use native trees and grasses suited to local conditions</t>
  </si>
  <si>
    <t>10.1.4</t>
  </si>
  <si>
    <t>Animals must not endure prolonged hunger and shall have access to an adequate source of fodder throughout the year.</t>
  </si>
  <si>
    <t>Animals do not suffer from prolonged hunger and/or thirst and have an appropriate, sufficient diet and access to clean water. Necessary provisions are in place, and evidence is available for verification</t>
  </si>
  <si>
    <t>Partial provisions for timely and sufficient food and clean water for animals are in place.</t>
  </si>
  <si>
    <t>There are no provisions or interventions in place.</t>
  </si>
  <si>
    <t>Livestock must be fed regularly and sufficiently to meet their nutritional needs. Farmers must ensure that animals are not left hungry for long periods due to neglect, lack of resources, or poor planning. Maintain fodder storage (e.g., dry crop residues or silage) for off-season. Plan for multi-season fodder crops or integrate with agroforestry</t>
  </si>
  <si>
    <t>10.1.5</t>
  </si>
  <si>
    <t>Clean and hygienic water shall be accessible to livestock throughout the year, with guaranteed availability of drinking water during summer and periods of stress.</t>
  </si>
  <si>
    <t>There shall be evidence of accessibility to clean and hygienic water for drinking throughout the year, with guaranteed availability during the summer and periods of stress.</t>
  </si>
  <si>
    <t>There is partial provision of clean and hygienic drinking water throughout the year, including during the summer and periods of stress.</t>
  </si>
  <si>
    <t xml:space="preserve">
There is no provision of clean and hygienic drinking water.</t>
  </si>
  <si>
    <t xml:space="preserve">Livestock must have uninterrupted access to water every day, across all seasons. The water should be: Free from contamination (no pollutants, waste runoff, or chemicals), Safe to drink-not stagnant, muddy, or breeding insects. During peak summer, droughts, or stress periods (e.g., high heat, dry spells), guaranteed access is essential
</t>
  </si>
  <si>
    <t>Resilient Livelihoods</t>
  </si>
  <si>
    <t>Regenerative Agriculture combined with Social Fairness should lead to tangible increase of incomes, improved climate adaptation and enhanced agro-biodiversity on cotton farms.</t>
  </si>
  <si>
    <t>11.1.1</t>
  </si>
  <si>
    <t>Economic welfare shall be steadily improved through diversified incomes, including the simultaneous production of cotton, food, fodder, firewood, tree seedlings, and animal husbandry.</t>
  </si>
  <si>
    <t>Economic welfare has steadily improved through diversified income sources, including the simultaneous production of cotton, food, fodder, firewood, tree seedlings, and animal husbandry. Sufficient indicators are available to confirm compliance for verification.</t>
  </si>
  <si>
    <t>Indicators are available to confirm only partial compliance</t>
  </si>
  <si>
    <t>There is no program in place.</t>
  </si>
  <si>
    <t>Farmers are encouraged to adopt multiple income-generating activities alongside cotton, such as growing food crops, maintaining kitchen gardens, rearing animals, cultivating fodder or firewood species, or raising tree seedlings. This helps reduce risk, improves household income, and ensures food and resource security.ProduerGroups (PGs) can support by sharing good practices, linking farmers to markets, and facilitating training on income diversification.</t>
  </si>
  <si>
    <t>11.1.2</t>
  </si>
  <si>
    <t>The cost of farming shall be steadily decreased as farming inputs are reduced.</t>
  </si>
  <si>
    <t>There is multiple evidence indicating that the cost of farming is steadily decreasing as farming inputs are reduced.</t>
  </si>
  <si>
    <t>Partial evidence is available indicating that the cost of farming is steadily decreasing as farming inputs are reduced</t>
  </si>
  <si>
    <t>There is no system in place for tracking farming inputs.</t>
  </si>
  <si>
    <t>The farmer should have a record of farming inputs, and the records (FFB or notebook where farmer records) available indicate the reduction.  The farmer could also explain the reduction in cost comparing to the last season/seasons.</t>
  </si>
  <si>
    <t>11.1.3</t>
  </si>
  <si>
    <t>Farmers shall provide evidence demonstrating that they treat cotton cultivation as a business to ensure profitability and long-term productivity.</t>
  </si>
  <si>
    <t>80% or more of the farmers have adopted this practice</t>
  </si>
  <si>
    <t>50% to 79% of farmers have adopted this practice</t>
  </si>
  <si>
    <t>Less than 50% of farmers have adopted this practice</t>
  </si>
  <si>
    <t>Farmers shall receive training and maintain records of key input costs. This awareness helps them understand their expenses and assess the profitability of their farming operations.</t>
  </si>
  <si>
    <t>11.1.4</t>
  </si>
  <si>
    <t>The promotion and development of cotton residue biochar shall serve as an alternative income source when produced in surplus.</t>
  </si>
  <si>
    <t>For the number of farmers producing biochar (if available in surplus), 50% or more have adopted this practice .</t>
  </si>
  <si>
    <t>For the number of farmers producing biochar  (if available in surplus), 30-49% have adopted this practice</t>
  </si>
  <si>
    <t>For the number of farmers producing biochar (if available in surplus), less than 30% have adopted this practice.</t>
  </si>
  <si>
    <t xml:space="preserve">After cotton is harvested, leftover plant material (stems, stalks, etc.) is often burned or discarded. Instead of burning, this residue can be converted into biochar. </t>
  </si>
  <si>
    <t>11.1.5</t>
  </si>
  <si>
    <t>Existing natural habitats on the farm shall be retained, and new habitats shall be created.</t>
  </si>
  <si>
    <t>There is evidence that more than 80% of the farmers have been trained on this measure and are adhering to it.</t>
  </si>
  <si>
    <t>There is no evidence, or evidence shows that less than 50% of the farmers have been trained on this measure or are adhering to it</t>
  </si>
  <si>
    <t xml:space="preserve"> existing natural areas in the farm are known to the farmers and they Protect trees, grasses, and ponds from cutting or pollution. Identify and plan areas for habitat restoration or creation. Use native or locally adapted species for new planting.  A documentation at the PG level or FG level on this is ideal.</t>
  </si>
  <si>
    <t>11.1.6</t>
  </si>
  <si>
    <t>Agro biodiversity on farms shall be continuously increased to ensure a sustainable source of alternate income for farmers.</t>
  </si>
  <si>
    <t>There is evidence that more than 80% of the farmers have been trained on this measure and are adhering to it</t>
  </si>
  <si>
    <t>PG need to Promote intercropping and companion planting and Support cultivation of traditional or climate-resilient crops. Facilitate access to seeds, saplings, or small livestock units and 
Offer training on multi-cropping systems and value addition. the efforts need to be documents and shared</t>
  </si>
  <si>
    <t>REEL Regenerative Standard Version 1.0</t>
  </si>
  <si>
    <t>Verification Assessment Tool</t>
  </si>
  <si>
    <t>Audit Year</t>
  </si>
  <si>
    <t>Audit Category (Initial/Suvelance/Surprise/Renewal etc)</t>
  </si>
  <si>
    <t>- Please document here any additional comment, or remark that could be captured in the REEL Regenerative Tool Tab.
- In case any Partial / Needs compliance has been raised to Major conducts – please detail evidence observed onsite and the context of Partial/Needs Compliance for further evaluation.</t>
  </si>
  <si>
    <t>General Overview of results - All Conducts</t>
  </si>
  <si>
    <t>Verification Cycle Year of the Producer Organization / Ginner</t>
  </si>
  <si>
    <t>No. Of Conducts applicable for verified year(*)</t>
  </si>
  <si>
    <t>Maximum score possible for year of verification</t>
  </si>
  <si>
    <t>Score achieved by the Producer Group</t>
  </si>
  <si>
    <t>% achieved by the Producer Group</t>
  </si>
  <si>
    <t>SL.No.</t>
  </si>
  <si>
    <t>Principles</t>
  </si>
  <si>
    <t>Full Compliance (No of compliance)</t>
  </si>
  <si>
    <t>Full Compliance (Score)</t>
  </si>
  <si>
    <t>Partial Compliance (No of compliance)</t>
  </si>
  <si>
    <t>Partial Compliance (Score)</t>
  </si>
  <si>
    <t>Non Compliance (No of compliance)</t>
  </si>
  <si>
    <t>Non Compliance (Score)</t>
  </si>
  <si>
    <t>Total</t>
  </si>
  <si>
    <t>Percentage Score</t>
  </si>
  <si>
    <t>Major Requirements</t>
  </si>
  <si>
    <t>FC</t>
  </si>
  <si>
    <t>PC</t>
  </si>
  <si>
    <t>NC</t>
  </si>
  <si>
    <t>N/A</t>
  </si>
  <si>
    <t>Test</t>
  </si>
  <si>
    <t>Row Labels</t>
  </si>
  <si>
    <t>(blank)</t>
  </si>
  <si>
    <t>Grand Total</t>
  </si>
  <si>
    <t>Count of Compliance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</si>
</sst>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4"/>
      <color rgb="FFFFFFFF"/>
      <name val="Calibri"/>
    </font>
    <font>
      <b/>
      <sz val="11"/>
      <color rgb="FF000000"/>
      <name val="Calibri"/>
    </font>
    <font>
      <b/>
      <sz val="20"/>
      <color rgb="FFFFFFFF"/>
      <name val="Calibri"/>
    </font>
    <font>
      <b/>
      <sz val="12"/>
      <color rgb="FF000000"/>
      <name val="Calibri"/>
    </font>
    <font>
      <b/>
      <sz val="12"/>
      <color rgb="FFFFFFFF"/>
      <name val="Calibri"/>
    </font>
  </fonts>
  <fills count="14">
    <fill>
      <patternFill patternType="none"/>
    </fill>
    <fill>
      <patternFill patternType="gray125"/>
    </fill>
    <fill>
      <patternFill patternType="solid">
        <fgColor rgb="FF003366"/>
        <bgColor rgb="FF000000"/>
      </patternFill>
    </fill>
    <fill>
      <patternFill patternType="solid">
        <fgColor rgb="FF013366"/>
        <bgColor rgb="FF000000"/>
      </patternFill>
    </fill>
    <fill>
      <patternFill patternType="solid">
        <fgColor rgb="FFBDD7EE"/>
        <bgColor rgb="FF000000"/>
      </patternFill>
    </fill>
    <fill>
      <patternFill patternType="solid">
        <fgColor rgb="FFD9D9D9"/>
        <bgColor rgb="FF000000"/>
      </patternFill>
    </fill>
    <fill>
      <patternFill patternType="solid">
        <fgColor rgb="FFFAF2ED"/>
        <bgColor rgb="FF000000"/>
      </patternFill>
    </fill>
    <fill>
      <patternFill patternType="solid">
        <fgColor rgb="FFD9E1F2"/>
        <bgColor rgb="FF000000"/>
      </patternFill>
    </fill>
    <fill>
      <patternFill patternType="solid">
        <fgColor rgb="FF00B050"/>
        <bgColor rgb="FF000000"/>
      </patternFill>
    </fill>
    <fill>
      <patternFill patternType="solid">
        <fgColor rgb="FFFFFF00"/>
        <bgColor rgb="FF000000"/>
      </patternFill>
    </fill>
    <fill>
      <patternFill patternType="solid">
        <fgColor rgb="FFFF0000"/>
        <bgColor rgb="FF000000"/>
      </patternFill>
    </fill>
    <fill>
      <patternFill patternType="solid">
        <fgColor rgb="FFBFBFBF"/>
        <bgColor rgb="FF000000"/>
      </patternFill>
    </fill>
    <fill>
      <patternFill patternType="solid">
        <fgColor rgb="FFFFFFFF"/>
        <bgColor rgb="FF000000"/>
      </patternFill>
    </fill>
    <fill>
      <patternFill patternType="solid">
        <fgColor rgb="FFFCE4D6"/>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ABABAB"/>
      </left>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indexed="65"/>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s>
  <cellStyleXfs count="1">
    <xf numFmtId="0" fontId="0" fillId="0" borderId="0"/>
  </cellStyleXfs>
  <cellXfs count="62">
    <xf numFmtId="0" fontId="0" fillId="0" borderId="0" xfId="0"/>
    <xf numFmtId="0" fontId="0" fillId="0" borderId="1" xfId="0" applyBorder="1"/>
    <xf numFmtId="0" fontId="0" fillId="0" borderId="1" xfId="0"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0" fontId="0" fillId="7" borderId="1" xfId="0" applyFill="1" applyBorder="1" applyAlignment="1">
      <alignment wrapText="1"/>
    </xf>
    <xf numFmtId="0" fontId="2" fillId="5" borderId="1" xfId="0" applyFont="1" applyFill="1" applyBorder="1" applyAlignment="1">
      <alignment horizontal="center" wrapText="1"/>
    </xf>
    <xf numFmtId="0" fontId="2" fillId="6" borderId="1" xfId="0" applyFont="1" applyFill="1" applyBorder="1" applyAlignment="1">
      <alignment horizontal="center" wrapText="1"/>
    </xf>
    <xf numFmtId="0" fontId="0" fillId="7" borderId="1" xfId="0" applyFill="1" applyBorder="1" applyAlignment="1">
      <alignment horizontal="center" wrapText="1"/>
    </xf>
    <xf numFmtId="0" fontId="2" fillId="8" borderId="1" xfId="0" applyFont="1" applyFill="1" applyBorder="1"/>
    <xf numFmtId="0" fontId="2" fillId="6" borderId="1" xfId="0" applyFont="1" applyFill="1" applyBorder="1"/>
    <xf numFmtId="0" fontId="0" fillId="7" borderId="1" xfId="0" applyFill="1" applyBorder="1"/>
    <xf numFmtId="0" fontId="2" fillId="9" borderId="1" xfId="0" applyFont="1" applyFill="1" applyBorder="1"/>
    <xf numFmtId="0" fontId="2" fillId="10" borderId="1" xfId="0" applyFont="1" applyFill="1" applyBorder="1"/>
    <xf numFmtId="0" fontId="2" fillId="4" borderId="1" xfId="0" applyFont="1" applyFill="1" applyBorder="1"/>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1" fontId="2" fillId="0" borderId="1" xfId="0" applyNumberFormat="1" applyFont="1" applyBorder="1" applyAlignment="1">
      <alignment horizontal="center"/>
    </xf>
    <xf numFmtId="10" fontId="2" fillId="0" borderId="1" xfId="0" applyNumberFormat="1" applyFont="1" applyBorder="1" applyAlignment="1">
      <alignment horizontal="center"/>
    </xf>
    <xf numFmtId="0" fontId="0" fillId="7" borderId="1" xfId="0" applyFill="1" applyBorder="1" applyAlignment="1">
      <alignment horizontal="center"/>
    </xf>
    <xf numFmtId="0" fontId="0" fillId="13" borderId="1" xfId="0" applyFill="1" applyBorder="1" applyAlignment="1">
      <alignment horizontal="center"/>
    </xf>
    <xf numFmtId="0" fontId="2" fillId="7" borderId="1" xfId="0" applyFont="1" applyFill="1" applyBorder="1" applyAlignment="1">
      <alignment horizontal="center"/>
    </xf>
    <xf numFmtId="0" fontId="2" fillId="13" borderId="1" xfId="0" applyFont="1" applyFill="1" applyBorder="1" applyAlignment="1">
      <alignment horizontal="center"/>
    </xf>
    <xf numFmtId="10" fontId="2" fillId="7" borderId="1" xfId="0" applyNumberFormat="1" applyFont="1" applyFill="1" applyBorder="1" applyAlignment="1">
      <alignment horizontal="center"/>
    </xf>
    <xf numFmtId="0" fontId="2" fillId="4" borderId="1" xfId="0" applyFont="1" applyFill="1" applyBorder="1" applyAlignment="1">
      <alignment horizontal="center" vertical="center" wrapText="1"/>
    </xf>
    <xf numFmtId="0" fontId="0" fillId="0" borderId="0" xfId="0" applyAlignment="1">
      <alignment wrapText="1"/>
    </xf>
    <xf numFmtId="0" fontId="0" fillId="0" borderId="10" xfId="0" pivotButton="1" applyBorder="1"/>
    <xf numFmtId="0" fontId="0" fillId="0" borderId="12" xfId="0" applyBorder="1"/>
    <xf numFmtId="0" fontId="0" fillId="0" borderId="10" xfId="0" applyBorder="1" applyAlignment="1">
      <alignment horizontal="left"/>
    </xf>
    <xf numFmtId="0" fontId="0" fillId="0" borderId="11" xfId="0" applyBorder="1" applyAlignment="1">
      <alignment horizontal="left"/>
    </xf>
    <xf numFmtId="0" fontId="0" fillId="0" borderId="13" xfId="0" applyBorder="1"/>
    <xf numFmtId="0" fontId="0" fillId="0" borderId="15" xfId="0" applyBorder="1" applyAlignment="1">
      <alignment horizontal="left"/>
    </xf>
    <xf numFmtId="0" fontId="0" fillId="0" borderId="14" xfId="0" applyBorder="1"/>
    <xf numFmtId="0" fontId="2" fillId="9" borderId="1" xfId="0" applyFont="1" applyFill="1" applyBorder="1" applyAlignment="1">
      <alignment horizontal="center"/>
    </xf>
    <xf numFmtId="0" fontId="0" fillId="2" borderId="1" xfId="0" applyFill="1" applyBorder="1"/>
    <xf numFmtId="0" fontId="3" fillId="2" borderId="1" xfId="0" applyFont="1" applyFill="1" applyBorder="1" applyAlignment="1">
      <alignment horizontal="center" vertical="center" wrapText="1"/>
    </xf>
    <xf numFmtId="0" fontId="0" fillId="0" borderId="1" xfId="0" applyBorder="1"/>
    <xf numFmtId="0" fontId="1" fillId="3" borderId="1" xfId="0" applyFont="1" applyFill="1" applyBorder="1" applyAlignment="1">
      <alignment horizontal="center" vertical="center" wrapText="1"/>
    </xf>
    <xf numFmtId="0" fontId="0" fillId="0" borderId="1" xfId="0" applyBorder="1" applyAlignment="1">
      <alignment wrapText="1"/>
    </xf>
    <xf numFmtId="0" fontId="3" fillId="2" borderId="1" xfId="0" applyFont="1" applyFill="1" applyBorder="1" applyAlignment="1">
      <alignment horizontal="center" vertical="center"/>
    </xf>
    <xf numFmtId="0" fontId="4" fillId="11" borderId="0" xfId="0" applyFont="1" applyFill="1" applyAlignment="1">
      <alignment horizontal="center" vertical="center" wrapText="1"/>
    </xf>
    <xf numFmtId="0" fontId="0" fillId="12" borderId="2" xfId="0" applyFill="1" applyBorder="1" applyAlignment="1">
      <alignment vertical="top" wrapText="1"/>
    </xf>
    <xf numFmtId="0" fontId="0" fillId="12" borderId="5" xfId="0" applyFill="1" applyBorder="1" applyAlignment="1">
      <alignment vertical="top" wrapText="1"/>
    </xf>
    <xf numFmtId="0" fontId="0" fillId="12" borderId="7" xfId="0" applyFill="1" applyBorder="1" applyAlignment="1">
      <alignment vertical="top" wrapText="1"/>
    </xf>
    <xf numFmtId="0" fontId="0" fillId="12" borderId="3" xfId="0" applyFill="1" applyBorder="1" applyAlignment="1">
      <alignment vertical="top" wrapText="1"/>
    </xf>
    <xf numFmtId="0" fontId="0" fillId="12" borderId="0" xfId="0" applyFill="1" applyAlignment="1">
      <alignment vertical="top" wrapText="1"/>
    </xf>
    <xf numFmtId="0" fontId="0" fillId="12" borderId="8" xfId="0" applyFill="1" applyBorder="1" applyAlignment="1">
      <alignment vertical="top" wrapText="1"/>
    </xf>
    <xf numFmtId="0" fontId="2" fillId="12" borderId="3" xfId="0" applyFont="1" applyFill="1" applyBorder="1" applyAlignment="1">
      <alignment vertical="top" wrapText="1"/>
    </xf>
    <xf numFmtId="0" fontId="2" fillId="12" borderId="0" xfId="0" applyFont="1" applyFill="1" applyAlignment="1">
      <alignment vertical="top" wrapText="1"/>
    </xf>
    <xf numFmtId="0" fontId="2" fillId="12" borderId="8" xfId="0" applyFont="1" applyFill="1" applyBorder="1" applyAlignment="1">
      <alignment vertical="top" wrapText="1"/>
    </xf>
    <xf numFmtId="0" fontId="0" fillId="12" borderId="4" xfId="0" applyFill="1" applyBorder="1" applyAlignment="1">
      <alignment vertical="top" wrapText="1"/>
    </xf>
    <xf numFmtId="0" fontId="0" fillId="12" borderId="6" xfId="0" applyFill="1" applyBorder="1" applyAlignment="1">
      <alignment vertical="top" wrapText="1"/>
    </xf>
    <xf numFmtId="0" fontId="0" fillId="12" borderId="9" xfId="0" applyFill="1" applyBorder="1" applyAlignment="1">
      <alignment vertical="top" wrapText="1"/>
    </xf>
    <xf numFmtId="0" fontId="2" fillId="7" borderId="1" xfId="0" applyFont="1" applyFill="1" applyBorder="1" applyAlignment="1">
      <alignment horizontal="center" vertical="center"/>
    </xf>
    <xf numFmtId="0" fontId="2" fillId="13" borderId="1" xfId="0" applyFont="1" applyFill="1" applyBorder="1" applyAlignment="1">
      <alignment horizontal="center" vertical="center"/>
    </xf>
    <xf numFmtId="0" fontId="0" fillId="7" borderId="1" xfId="0" applyFill="1" applyBorder="1"/>
    <xf numFmtId="0" fontId="0" fillId="2" borderId="0" xfId="0" applyFill="1"/>
    <xf numFmtId="0" fontId="0" fillId="0" borderId="0" xfId="0"/>
    <xf numFmtId="0" fontId="1" fillId="3" borderId="1" xfId="0" applyFont="1" applyFill="1" applyBorder="1" applyAlignment="1">
      <alignment horizontal="center" vertical="center"/>
    </xf>
    <xf numFmtId="0" fontId="5" fillId="2" borderId="1" xfId="0" applyFont="1" applyFill="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Compliance Summary</a:t>
            </a:r>
          </a:p>
        </c:rich>
      </c:tx>
      <c:overlay val="0"/>
    </c:title>
    <c:autoTitleDeleted val="0"/>
    <c:plotArea>
      <c:layout/>
      <c:barChart>
        <c:barDir val="bar"/>
        <c:grouping val="clustered"/>
        <c:varyColors val="1"/>
        <c:ser>
          <c:idx val="0"/>
          <c:order val="0"/>
          <c:spPr>
            <a:ln/>
          </c:spPr>
          <c:invertIfNegative val="0"/>
          <c:cat>
            <c:strRef>
              <c:f>Result!$B$25:$B$35</c:f>
              <c:strCache>
                <c:ptCount val="11"/>
                <c:pt idx="0">
                  <c:v>Integrated Management System</c:v>
                </c:pt>
                <c:pt idx="1">
                  <c:v>Plant and Field Management</c:v>
                </c:pt>
                <c:pt idx="2">
                  <c:v>Soil and Integrated Nutrient Management</c:v>
                </c:pt>
                <c:pt idx="3">
                  <c:v>Pest Management</c:v>
                </c:pt>
                <c:pt idx="4">
                  <c:v>Water Management</c:v>
                </c:pt>
                <c:pt idx="5">
                  <c:v>Ecosystem protection and conservation of high carbon stock areas</c:v>
                </c:pt>
                <c:pt idx="6">
                  <c:v>Waste management</c:v>
                </c:pt>
                <c:pt idx="7">
                  <c:v>Institutional building</c:v>
                </c:pt>
                <c:pt idx="8">
                  <c:v>Social Conditions</c:v>
                </c:pt>
                <c:pt idx="9">
                  <c:v>Animal Welfare</c:v>
                </c:pt>
                <c:pt idx="10">
                  <c:v>Resilient Livelihoods</c:v>
                </c:pt>
              </c:strCache>
            </c:strRef>
          </c:cat>
          <c:val>
            <c:numRef>
              <c:f>Result!$D$25:$D$35</c:f>
              <c:numCache>
                <c:formatCode>General</c:formatCode>
                <c:ptCount val="11"/>
                <c:pt idx="0">
                  <c:v>100</c:v>
                </c:pt>
                <c:pt idx="1">
                  <c:v>26</c:v>
                </c:pt>
                <c:pt idx="2">
                  <c:v>40</c:v>
                </c:pt>
                <c:pt idx="3">
                  <c:v>26</c:v>
                </c:pt>
                <c:pt idx="4">
                  <c:v>0</c:v>
                </c:pt>
                <c:pt idx="5">
                  <c:v>0</c:v>
                </c:pt>
                <c:pt idx="6">
                  <c:v>0</c:v>
                </c:pt>
                <c:pt idx="7">
                  <c:v>0</c:v>
                </c:pt>
                <c:pt idx="8">
                  <c:v>22</c:v>
                </c:pt>
                <c:pt idx="9">
                  <c:v>8</c:v>
                </c:pt>
                <c:pt idx="10">
                  <c:v>0</c:v>
                </c:pt>
              </c:numCache>
            </c:numRef>
          </c:val>
          <c:extLst>
            <c:ext xmlns:c16="http://schemas.microsoft.com/office/drawing/2014/chart" uri="{C3380CC4-5D6E-409C-BE32-E72D297353CC}">
              <c16:uniqueId val="{00000000-1FF4-4F1B-B4E2-178A4080FBEE}"/>
            </c:ext>
          </c:extLst>
        </c:ser>
        <c:ser>
          <c:idx val="1"/>
          <c:order val="1"/>
          <c:spPr>
            <a:ln/>
          </c:spPr>
          <c:invertIfNegative val="0"/>
          <c:val>
            <c:numRef>
              <c:f>Result!$F$25:$F$35</c:f>
              <c:numCache>
                <c:formatCode>General</c:formatCode>
                <c:ptCount val="11"/>
                <c:pt idx="0">
                  <c:v>5</c:v>
                </c:pt>
                <c:pt idx="1">
                  <c:v>0</c:v>
                </c:pt>
                <c:pt idx="2">
                  <c:v>0</c:v>
                </c:pt>
                <c:pt idx="3">
                  <c:v>17</c:v>
                </c:pt>
                <c:pt idx="4">
                  <c:v>15</c:v>
                </c:pt>
                <c:pt idx="5">
                  <c:v>19</c:v>
                </c:pt>
                <c:pt idx="6">
                  <c:v>3</c:v>
                </c:pt>
                <c:pt idx="7">
                  <c:v>2</c:v>
                </c:pt>
                <c:pt idx="8">
                  <c:v>24</c:v>
                </c:pt>
                <c:pt idx="9">
                  <c:v>1</c:v>
                </c:pt>
                <c:pt idx="10">
                  <c:v>4</c:v>
                </c:pt>
              </c:numCache>
            </c:numRef>
          </c:val>
          <c:extLst>
            <c:ext xmlns:c16="http://schemas.microsoft.com/office/drawing/2014/chart" uri="{C3380CC4-5D6E-409C-BE32-E72D297353CC}">
              <c16:uniqueId val="{00000001-1FF4-4F1B-B4E2-178A4080FBEE}"/>
            </c:ext>
          </c:extLst>
        </c:ser>
        <c:ser>
          <c:idx val="2"/>
          <c:order val="2"/>
          <c:spPr>
            <a:ln/>
          </c:spPr>
          <c:invertIfNegative val="0"/>
          <c:val>
            <c:numRef>
              <c:f>Result!$H$25:$H$35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1FF4-4F1B-B4E2-178A4080FBEE}"/>
            </c:ext>
          </c:extLst>
        </c:ser>
        <c:dLbls>
          <c:showLegendKey val="0"/>
          <c:showVal val="0"/>
          <c:showCatName val="0"/>
          <c:showSerName val="0"/>
          <c:showPercent val="0"/>
          <c:showBubbleSize val="0"/>
        </c:dLbls>
        <c:gapWidth val="150"/>
        <c:axId val="110438656"/>
        <c:axId val="110444544"/>
      </c:barChart>
      <c:catAx>
        <c:axId val="110438656"/>
        <c:scaling>
          <c:orientation val="minMax"/>
        </c:scaling>
        <c:delete val="0"/>
        <c:axPos val="l"/>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b"/>
        <c:numFmt formatCode="General" sourceLinked="1"/>
        <c:majorTickMark val="none"/>
        <c:minorTickMark val="none"/>
        <c:tickLblPos val="nextTo"/>
        <c:spPr>
          <a:ln/>
        </c:spPr>
        <c:crossAx val="110438656"/>
        <c:crosses val="autoZero"/>
        <c:crossBetween val="between"/>
      </c:valAx>
    </c:plotArea>
    <c:legend>
      <c:legendPos val="b"/>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0</xdr:rowOff>
    </xdr:from>
    <xdr:ext cx="1905000" cy="60007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14</xdr:col>
      <xdr:colOff>47625</xdr:colOff>
      <xdr:row>1</xdr:row>
      <xdr:rowOff>0</xdr:rowOff>
    </xdr:from>
    <xdr:ext cx="857250" cy="85725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1905000" cy="60007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10</xdr:col>
      <xdr:colOff>47625</xdr:colOff>
      <xdr:row>1</xdr:row>
      <xdr:rowOff>0</xdr:rowOff>
    </xdr:from>
    <xdr:ext cx="857250" cy="85725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1905000" cy="6000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14</xdr:col>
      <xdr:colOff>47625</xdr:colOff>
      <xdr:row>1</xdr:row>
      <xdr:rowOff>0</xdr:rowOff>
    </xdr:from>
    <xdr:ext cx="857250" cy="8572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9</xdr:col>
      <xdr:colOff>0</xdr:colOff>
      <xdr:row>24</xdr:row>
      <xdr:rowOff>0</xdr:rowOff>
    </xdr:from>
    <xdr:to>
      <xdr:col>17</xdr:col>
      <xdr:colOff>95250</xdr:colOff>
      <xdr:row>34</xdr:row>
      <xdr:rowOff>95250</xdr:rowOff>
    </xdr:to>
    <xdr:graphicFrame macro="">
      <xdr:nvGraphicFramePr>
        <xdr:cNvPr id="3075" name="Chart 3">
          <a:extLst>
            <a:ext uri="{FF2B5EF4-FFF2-40B4-BE49-F238E27FC236}">
              <a16:creationId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resh" refreshedDate="45903.412047337966" createdVersion="8" refreshedVersion="8" minRefreshableVersion="3" recordCount="311" xr:uid="{A1292F76-99A8-41D6-B415-8B9A16632BB2}">
  <cacheSource type="worksheet">
    <worksheetSource ref="A17:O328" sheet="REEL Regenerative Tool_Farm"/>
  </cacheSource>
  <cacheFields count="15">
    <cacheField name="Regenerative (R)" numFmtId="0">
      <sharedItems containsBlank="1"/>
    </cacheField>
    <cacheField name="Group" numFmtId="0">
      <sharedItems containsBlank="1"/>
    </cacheField>
    <cacheField name="Major (M)" numFmtId="0">
      <sharedItems containsBlank="1"/>
    </cacheField>
    <cacheField name="Nr" numFmtId="0">
      <sharedItems containsMixedTypes="1" containsNumber="1" minValue="1" maxValue="11.1"/>
    </cacheField>
    <cacheField name="Standard Requirements" numFmtId="0">
      <sharedItems longText="1"/>
    </cacheField>
    <cacheField name="Farm Size" numFmtId="0">
      <sharedItems containsBlank="1"/>
    </cacheField>
    <cacheField name="Applicability Year" numFmtId="0">
      <sharedItems containsString="0" containsBlank="1" containsNumber="1" containsInteger="1" minValue="1" maxValue="3"/>
    </cacheField>
    <cacheField name="Full Compliance (FC)" numFmtId="0">
      <sharedItems containsBlank="1" longText="1"/>
    </cacheField>
    <cacheField name="Partial Compliance (PC)" numFmtId="0">
      <sharedItems containsBlank="1" longText="1"/>
    </cacheField>
    <cacheField name="Non Compliance (NC)" numFmtId="0">
      <sharedItems containsBlank="1" longText="1"/>
    </cacheField>
    <cacheField name="Guidance for the requirement" numFmtId="0">
      <sharedItems containsBlank="1" longText="1"/>
    </cacheField>
    <cacheField name="Compliance Status" numFmtId="0">
      <sharedItems containsBlank="1" count="5">
        <m/>
        <s v="FC"/>
        <s v="PC"/>
        <s v="NC"/>
        <s v="N/A"/>
      </sharedItems>
    </cacheField>
    <cacheField name="Compliance Remarks" numFmtId="0">
      <sharedItems containsBlank="1"/>
    </cacheField>
    <cacheField name="Score" numFmtId="0">
      <sharedItems containsString="0" containsBlank="1" containsNumber="1" containsInteger="1" minValue="0" maxValue="2"/>
    </cacheField>
    <cacheField name="Auditor/Verifier Com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1">
  <r>
    <m/>
    <m/>
    <m/>
    <n v="1"/>
    <s v="Integrated Management System"/>
    <m/>
    <m/>
    <m/>
    <m/>
    <m/>
    <m/>
    <x v="0"/>
    <m/>
    <m/>
    <m/>
  </r>
  <r>
    <m/>
    <m/>
    <m/>
    <n v="1.1000000000000001"/>
    <s v="Contracts and Agreements"/>
    <m/>
    <m/>
    <m/>
    <m/>
    <m/>
    <m/>
    <x v="0"/>
    <m/>
    <m/>
    <m/>
  </r>
  <r>
    <m/>
    <m/>
    <m/>
    <s v="1.1.1"/>
    <s v="Written Contracts, memberships and agreements shall be in place at all levels."/>
    <m/>
    <m/>
    <m/>
    <m/>
    <m/>
    <m/>
    <x v="0"/>
    <m/>
    <m/>
    <m/>
  </r>
  <r>
    <m/>
    <s v="PG"/>
    <m/>
    <s v="1.1.1.1"/>
    <s v="A written agreement between the Implementation Partner/ Producer Group and CottonConnect shall be maintained."/>
    <s v="SF, LF"/>
    <n v="1"/>
    <s v="A valid countersigned agreement is available."/>
    <s v="An agreement is available but not signed"/>
    <s v="The agreement is not available."/>
    <s v="Valid agreements between all concerned parties need to be in place. "/>
    <x v="1"/>
    <s v="Test"/>
    <n v="2"/>
    <m/>
  </r>
  <r>
    <m/>
    <s v="PG &amp; G"/>
    <m/>
    <s v="1.1.1.2"/>
    <s v="An agreement between Ginners, the Implementation Partner/Producer Group, and CottonConnect shall be in place, clearly defining, among other aspects, the purchase requirements."/>
    <s v="SF, LF"/>
    <n v="1"/>
    <s v="An agreement is in place and has been signed by all three parties."/>
    <s v="An agreement is in place but has not been signed by all three parties."/>
    <s v="The agreement is not in place."/>
    <s v="Valid agreements between all concerned parties must be in place._x000a__x000a_A separate agreement must be in place between CottonConnect and the ginner."/>
    <x v="1"/>
    <s v="Test"/>
    <n v="2"/>
    <m/>
  </r>
  <r>
    <m/>
    <m/>
    <m/>
    <n v="1.2"/>
    <s v="Producer group/cluster set up"/>
    <m/>
    <m/>
    <m/>
    <m/>
    <m/>
    <m/>
    <x v="0"/>
    <m/>
    <m/>
    <m/>
  </r>
  <r>
    <m/>
    <m/>
    <m/>
    <s v="1.2.1"/>
    <s v="A producer group/cluster structure shall be implemented, and the communication strategies with farmer members (capacity building, 1st and 2nd level facilitation) described in detail."/>
    <m/>
    <m/>
    <m/>
    <m/>
    <m/>
    <m/>
    <x v="0"/>
    <m/>
    <m/>
    <m/>
  </r>
  <r>
    <m/>
    <s v="PG"/>
    <m/>
    <s v="1.2.1.1"/>
    <s v="The structure and communication strategies of the producer group and implementation Partner shall be described in detail."/>
    <s v="SF, LF"/>
    <n v="1"/>
    <s v="The structure of the producer group and implementing partner, along with their communication strategies, have been implemented and described in detail."/>
    <s v="The structure and communication strategies of the producer group and implementing partner are described, but have not been implemented, or vice versa."/>
    <s v="The producer group and implementing partner structure, along with the communication strategy, is neither described in detail nor implemented."/>
    <s v="There should be an organogram depicting the relationship between the farmer and Producer Group (PG) staff. an updated document containing the roles and responsibilities of each stake holder in the PG  should be available at the PG level.  The organogram should be supported with he geographical area managed by the PG and the responsible staffs. it is ideal to get the farmer wise numbers against each FE. A map available at the PG level indicating the distance to villages and the number of farmers is recommended."/>
    <x v="1"/>
    <s v="Test"/>
    <n v="2"/>
    <m/>
  </r>
  <r>
    <m/>
    <s v="PG"/>
    <m/>
    <s v="1.2.1.2"/>
    <s v="Farmers' groups shall be established for programme implementation. The mode of operation, group leaders, and communication channels shall be clearly defined."/>
    <s v="SF"/>
    <n v="1"/>
    <s v="The program is implemented with an established farmers' group. The mode of operation, group leaders, and communication channels are clearly defined and demonstrated."/>
    <s v="Farmers' groups are partially formed for program implementation. The mode of operation, group leaders, and communication channels are only partially defined and implemented."/>
    <s v="The program is implemented without establishing a farmers' group. The mode of operation, group leaders, and communication channels are neither defined nor demonstrated."/>
    <s v="Each farmer group should consist of a maximum of 50 farmers.  The information about all the farmer groups with a leader should be available at the PG level.  The farm group leader should be aware about their responsibilities and the group members should aware about their group leader.  A document describing the overall responsibilities of the gram group leader need to be available at the PG and the leader should be aware about the functions. The communication channel for the Farm leader need to be available with the PG.   "/>
    <x v="1"/>
    <s v="Test"/>
    <n v="2"/>
    <m/>
  </r>
  <r>
    <m/>
    <s v="PG"/>
    <s v="M"/>
    <s v="1.2.1.3"/>
    <s v="A documented farmer profile shall be maintained._x000a_Reference: MEL Guidelines"/>
    <s v="SF, LF"/>
    <n v="1"/>
    <s v="A documented farmer profile shall be maintained._x000a_Ref: MEL Guidelines"/>
    <s v="A documented farmer's profile  is maintained but lacks some details."/>
    <s v="A documented farmer's profile  is not maintained."/>
    <s v="The farmer list with name, farmer code and the details on the agriculture and cotton land shall be available at the PG level.  At the PG level, overall active farmer and the expected seed cotton estimation should be available.  For all active farmers FFB should be completed as per the MEL guidance and requirements.(100% for transitioning farmers and sampled for graduate farmers)"/>
    <x v="1"/>
    <s v="Test"/>
    <n v="2"/>
    <m/>
  </r>
  <r>
    <m/>
    <s v="PG"/>
    <m/>
    <s v="1.2.1.4"/>
    <s v="A Farmers Field Book (FFB) for control farmers, along with a relevant data capturing, storage, and retrieval system, shall be implemented for comparison with REEL Cotton farmers. _x000a_Reference: MEL GuidelineAs"/>
    <s v="SF, LF"/>
    <n v="1"/>
    <s v="A Farmers' Field Book (FFB) for control farmers and a relevant data capturing, storage, and retrieval system are in place._x000a_Ref: MEL Guidelines "/>
    <s v="Either the Farmers' Field Book (FFB) for control farmers, or the relevant data capturing, storage, and retrieval system is not in place. "/>
    <s v="Neither the Farmers' Field Book (FFB) for control farmers nor the relevant data capturing, storage, and retrieval system is in place."/>
    <s v="The farmer list and FFB should be completed for control farmers as per the MEL guidance and requirements. The details of the farmers with name, farmer code and the details on the agriculture and cotton land shall be available at the PG level.  The PG should clearly indicate the frequency of data collection from the control farmers. "/>
    <x v="1"/>
    <s v="Test"/>
    <n v="2"/>
    <m/>
  </r>
  <r>
    <m/>
    <s v="PG"/>
    <m/>
    <s v="1.2.1.5"/>
    <s v="A guideline on the implementation of decent work practices for farms and farmers shall be in place."/>
    <s v="SF, LF"/>
    <n v="1"/>
    <s v="Communication or documentation on the implementation of decent work at the farm or for farmers is maintained."/>
    <s v="Communication or documentation on the implementation of decent work at the farm or for farmers is missing for some farms or farmers."/>
    <s v="Neither communication nor documentation on the implementation of decent work at the farm or for farmers is in place."/>
    <s v="The guidance note on decent work practices for farm and farmers shall be available at the PG level. "/>
    <x v="1"/>
    <s v="Test"/>
    <n v="2"/>
    <m/>
  </r>
  <r>
    <m/>
    <m/>
    <m/>
    <n v="1.3"/>
    <s v="Documentation &amp; Information Management"/>
    <m/>
    <m/>
    <m/>
    <m/>
    <m/>
    <m/>
    <x v="0"/>
    <m/>
    <m/>
    <m/>
  </r>
  <r>
    <m/>
    <m/>
    <m/>
    <s v="1.3.1"/>
    <s v="A System shall be in place on Documentation &amp; Information management to record, collect, collate, store, extract and report the data required for the program needs. "/>
    <m/>
    <m/>
    <m/>
    <m/>
    <m/>
    <m/>
    <x v="0"/>
    <m/>
    <m/>
    <m/>
  </r>
  <r>
    <m/>
    <s v="PG"/>
    <m/>
    <s v="1.3.1.1"/>
    <s v="An updated REEL Programme Plan shall be in place._x000a_Guidance- A program implementation plan outlines how the REEL program will be put into action, including programme activities, scope, timeline, tasks, communication, risk management, and monitoring/evaluation, ensuring a structured and successful execution. _x000a_Key elements:_x000a_i. Programme activities: Clearly define what the programme activities want to achieve, using SMART (Specific, Measurable, Achievable, Relevant, Time-bound) criteria. _x000a_ii. Timelines: Establish a realistic schedule with key dates and deadlines for each activity and milestone. _x000a_iii. Monitoring and Evaluation: Define how progress will be tracked and measured against the established objectives. _x000a_"/>
    <s v="SF, LF"/>
    <n v="1"/>
    <s v="An updated REEL program plan is in place."/>
    <s v="The REEL program plan is in place but is not regularly updated."/>
    <s v="The REEL program plan is not in place."/>
    <s v="A program implementation plan outlines how the REEL program will be put into action, including programme activities, scope, timeline, tasks, communication, risk management, and monitoring/evaluation, ensuring a structured and successful execution. _x000a_Key elements can be:_x000a_I. Programme activities: Clearly define what the programme activities want to achieve, using SMART (Specific, Measurable, Achievable, Relevant, Time-bound) criteria. _x000a_ii. Timelines: Establish a realistic schedule with key dates and deadlines for each activity and milestone. _x000a_iii. Monitoring and Evaluation: Define how progress will be tracked and measured against the established objectives. _x000a_iv. the programme plan need to be updated on a regular basis at the PG level and there should be a system to review and update this at the LIP level or at the cottonconnect level."/>
    <x v="1"/>
    <s v="Test"/>
    <n v="2"/>
    <m/>
  </r>
  <r>
    <m/>
    <s v="PG"/>
    <m/>
    <s v="1.3.1.2"/>
    <s v="Results indicators shall be reported annually and records shall be maintained._x000a_Ref: MEL Guidelines"/>
    <s v="SF, LF"/>
    <n v="1"/>
    <s v="Result indicators are reported periodically, and records are available."/>
    <s v="Result indicators are reported and records are maintained, but not on a periodic basis."/>
    <s v="Result indicators are not reported, and records are not maintained."/>
    <s v="Records of the result indicators(KPI) should be maintained, and the annual impact report for the previous year should be prepared in accordance with the MEL guidelines."/>
    <x v="1"/>
    <s v="Test"/>
    <n v="2"/>
    <m/>
  </r>
  <r>
    <m/>
    <s v="PG"/>
    <m/>
    <s v="1.3.1.3"/>
    <s v="Monthly progress reports (MPR) shall be submitted."/>
    <s v="SF, LF"/>
    <n v="1"/>
    <s v="Monthly Progress Reports (MPR) are submitted by the due dates."/>
    <s v="Progress reports are submitted, but not on a monthly basis."/>
    <s v="Monthly Progress Reports (MPR) are not submitted."/>
    <s v="The Monthly Progress Report (MPR) must be submitted by agreed timeline by the PG to LIP and then to CottonConnect.  A consolidated MPR at the LIP level need to be submitted to Cottonconnect with the progress assesses for each PG."/>
    <x v="1"/>
    <s v="Test"/>
    <n v="2"/>
    <m/>
  </r>
  <r>
    <m/>
    <s v="PG"/>
    <m/>
    <s v="1.3.1.4"/>
    <s v="Data storage and record retrievability shall be demonstrated at the respective stakeholder level."/>
    <s v="SF, LF"/>
    <n v="1"/>
    <s v="Data storage, records, and retrievability are demonstrated at the respective stakeholder level."/>
    <s v="A system for data storage and record retrievability exists, but it is inadequate."/>
    <s v="No system exists to demonstrate data storage or record retrievability."/>
    <s v="The PG/LIP shall maintain organized and accessible records and the data for all the activities are systematically stored and can be promptly retrieved to demonstrate compliance and support decision-making. For example, training records should be maintained at the village or Farmer Group (FG) level and consolidated at the Producer Group level for reporting, such as in the Monthly Progress Report (MPR). If the completeness or status of training for a particular FG is queried, the PG Coordinator should be able to promptly retrieve and provide the necessary information like the number of persons trained, number of modules one person completed training etc with supporting evidence"/>
    <x v="1"/>
    <s v="Test"/>
    <n v="2"/>
    <m/>
  </r>
  <r>
    <m/>
    <m/>
    <m/>
    <n v="1.4"/>
    <s v="Quality, Traceability &amp; Terms of Trade"/>
    <m/>
    <m/>
    <m/>
    <m/>
    <m/>
    <m/>
    <x v="0"/>
    <m/>
    <m/>
    <m/>
  </r>
  <r>
    <m/>
    <m/>
    <m/>
    <s v="1.4.1"/>
    <s v="Farmers adopt quality and traceability practices at Pre harvesting, Harvesting, Post harvesting handling and storage."/>
    <m/>
    <m/>
    <m/>
    <m/>
    <m/>
    <m/>
    <x v="0"/>
    <m/>
    <m/>
    <m/>
  </r>
  <r>
    <m/>
    <s v="PG"/>
    <m/>
    <s v="1.4.1.1"/>
    <s v="Farmers shall implement relevant crop harvest management techniques, including appropriate timing and judgment."/>
    <s v="SF, LF"/>
    <n v="1"/>
    <s v="Farmers adopt proper crop harvest management techniques, timing, and judgment."/>
    <s v="The harvest management techniques, timing, and judgment adopted by the farmers are not entirely acceptable, or few are not adopting proper crop harvest management techniques, timing, and judgment."/>
    <s v="Not all farmers adopt established harvest management techniques, timing, and judgment."/>
    <s v="The crop harvest management techniques need to be part of the training and  farmers are aware and practicing the techniques.  This shall be assessed by interviewing the farmers and the works.  A harvest management guideline with relevant information will be handy for easy reference."/>
    <x v="1"/>
    <s v="Test"/>
    <n v="2"/>
    <m/>
  </r>
  <r>
    <m/>
    <s v="PG"/>
    <s v="M"/>
    <s v="1.4.1.2"/>
    <s v="Cotton shall be protected from contamination with foreign materials during and after picking._x000a_Guidance: Refer to requirement 1.4.3.1. _x000a_Cotton contamination during harvesting primarily involves foreign materials like plastic, debris, and dust mixing with the cotton, which can negatively impact the quality and processing of the final product. _x000a_Sources of Contamination:_x000a_i. Plastic: Plastic module wraps, plastic twine used to tie down covers, and plastic debris blown into fields are major sources of contamination. _x000a_ii. Debris: Roadside trash, leaves, dust, stones, and other organic matter can also contaminate the cotton. _x000a_iii. Human Error: Contamination can also occur due to human error during the harvesting process, such as workers dropping debris into the cotton or using contaminated equipment. _x000a_iv. Equipment: Grease, oil, or grime on harvesting equipment can also contaminate the cotton. "/>
    <s v="SF, LF"/>
    <n v="1"/>
    <s v="Cotton is protected from contamination with foreign material during and after picking, or a robust system is in place to prevent contamination during and after picking. "/>
    <s v="Cotton is not always protected from contamination during and after picking, or a system to prevent contamination has not been established."/>
    <s v="Cotton is not protected from contamination with foreign material during and after picking, and no system exists for prevention. "/>
    <s v="This requirement shall be assessed through interviews with farmers and during field observation at the time of harvesting. There should be no presence of foreign materials-such as plastic, leaves, or other contaminants-in the harvested cotton. Farmers and workers should be able to clearly explain and demonstrate proper harvesting techniques, including the use of clean cloth bags or appropriate containers for collecting cotton. Additionally, they should be aware of and follow proper cotton storage practices to maintain quality and prevent contamination"/>
    <x v="1"/>
    <s v="Test"/>
    <n v="2"/>
    <m/>
  </r>
  <r>
    <m/>
    <s v="PG &amp; G"/>
    <s v="M"/>
    <s v="1.4.1.3"/>
    <s v="The flow of REEL Cotton products shall be documented up to the ginner level and maintained."/>
    <s v="SF, LF"/>
    <n v="1"/>
    <s v="REEL COTTON product flow is documented and maintained up to the ginning level."/>
    <s v="REEL COTTON product flow is not adequately documented or maintained up to the ginning level."/>
    <s v="REEL COTTON product flow is not documented."/>
    <s v="The REEL Cotton product flow chart shall be developed for the product transaction from the farmer to the ginner.  This shall be available at the PG level.  The product flow should reflect the  procurement strategy developed by the Ginner.  if the ginner is not available or allocated at the time of audit, the PG should present the flow chart of the previous year. "/>
    <x v="1"/>
    <s v="Test"/>
    <n v="2"/>
    <m/>
  </r>
  <r>
    <m/>
    <m/>
    <m/>
    <s v="1.4.3"/>
    <s v="Ginning operation guide shall be developed."/>
    <m/>
    <m/>
    <m/>
    <m/>
    <m/>
    <m/>
    <x v="0"/>
    <m/>
    <m/>
    <m/>
  </r>
  <r>
    <m/>
    <s v="PG &amp; G"/>
    <m/>
    <s v="1.4.3.1"/>
    <s v="A harvest guideline for the producer group shall be developed and provided._x000a_Reference: The harvest guidelines should cover the following:_x000a_1. Contamination and trash minimisation_x000a_2. Storage, transportation, and quality precautions_x000a_3. Moisture reduction_x000a_4. Packaging and storage"/>
    <s v="SF, LF"/>
    <n v="1"/>
    <s v="Harvest guidelines have been developed and provided to more than 80% of the farmers."/>
    <s v="Harvest guidelines have been developed and provided to less than 79% and more than 50% of the farmers."/>
    <s v="Harvest guidelines have not been developed, or less than 50% of the farmers have received or been informed about them."/>
    <s v="Harvest guidelines should be developed, provided at FG levels at least once at the lifecycle of the project.  During interaction farmers were able to share their awareness on harvesting practices like _x000a_Minimization of contamination and trash, _x000a_Storage, transportation, and quality precautions_x000a_Moisture reduction, Packaging and storage practices"/>
    <x v="1"/>
    <s v="Test"/>
    <n v="2"/>
    <m/>
  </r>
  <r>
    <m/>
    <m/>
    <m/>
    <s v="1.4.4"/>
    <s v="Clear Terms of Trade between trading partners (Farmer, Producer Group and Ginners)"/>
    <m/>
    <m/>
    <m/>
    <m/>
    <m/>
    <m/>
    <x v="0"/>
    <m/>
    <m/>
    <m/>
  </r>
  <r>
    <m/>
    <s v="PG &amp; G"/>
    <m/>
    <s v="1.4.4.1"/>
    <s v="No trading partner shall be paid or sell below the reference price. In other words, the price agreed upon between parties (Farmer and Producer Group, and Producer Group and Ginners) must meet or exceed the regional reference prices for the product being traded."/>
    <s v="SF, LF"/>
    <n v="1"/>
    <s v="The price paid follows the local reference for all farmers."/>
    <s v="The price paid follows the local reference for 50% to 79% of farmers."/>
    <s v="The price paid does not follow the local reference, or if it does, it applies to less than 50% of the farmers."/>
    <s v="An agreement between the ginner and the Producer Group (PG) should be in place, including payment terms and the selling price, and must align with the regional reference prices for cotton. This is applicable in the context of Bangladesh. In other countries  market price will be referred as reference price"/>
    <x v="1"/>
    <s v="Test"/>
    <n v="2"/>
    <m/>
  </r>
  <r>
    <m/>
    <m/>
    <m/>
    <n v="1.5"/>
    <s v="Internal Verification"/>
    <m/>
    <m/>
    <m/>
    <m/>
    <m/>
    <m/>
    <x v="0"/>
    <m/>
    <m/>
    <m/>
  </r>
  <r>
    <m/>
    <m/>
    <m/>
    <s v="1.5.1"/>
    <s v="Three levels of verification system shall be in place for effective implementation of the program."/>
    <m/>
    <m/>
    <m/>
    <m/>
    <m/>
    <m/>
    <x v="0"/>
    <m/>
    <m/>
    <m/>
  </r>
  <r>
    <m/>
    <s v="PG"/>
    <m/>
    <s v="1.5.1.1"/>
    <s v="The Implementation Partner/Producer Group shall have a documented policy and defined procedures for compliance with each of the following chapters of the standard:_x000a_1. Pest Management and prohibition of hazardous chemicals_x000a_2. Water Management (water use efficiency and stewardship)_x000a_3. Social and Working Conditions (child labour, sexual harassment, forced labour, bonded labour, working time, occupational health and safety, collective bargaining, equal and fair wages)"/>
    <s v="SF, LF"/>
    <n v="1"/>
    <s v="All policies and procedures has been documented and defined for compliance including all the mentioned topics."/>
    <s v="Out of three, two policies has been documented and defined for compliance including all the mentioned topics. "/>
    <s v="Out of three, one policy has been documented and defined for compliance including all the mentioned topics. "/>
    <s v="LIPor PG could develop all the relevant policies.  Policy documents should be available at the Producer Group (PG) level and implemented.  The policies need to be developed with defined procedures. Outline step-by-step procedures for how the policy will be applied in the field. This could include Specify roles (who does what), tools used, frequency of actions, and methods of documentation._x000a_"/>
    <x v="1"/>
    <s v="Test"/>
    <n v="2"/>
    <m/>
  </r>
  <r>
    <m/>
    <s v="PG"/>
    <m/>
    <s v="1.5.1.2"/>
    <s v="The Implementation Partner/Producer Group shall designate a responsible individual to implement the policy and related procedures. This individual shall be aware of their responsibilities and have the necessary resources to effectively carry out the defined activities."/>
    <s v="SF"/>
    <n v="1"/>
    <s v="The responsible person has been appointed for all policies and procedures, is aware of their responsibilities, and has sufficient resources and capacity to execute the policies."/>
    <s v="The responsible person has been appointed but is either unaware of their responsibilities or lacks sufficient resources and capacity to execute the policies."/>
    <s v="No responsible person has been appointed"/>
    <s v="The LIP/PG shall designate a responsible person to oversee the implementation of policies and procedures. The LIP may choose to appoint one person for all producer groups or assign individual PG Coordinators as the responsible persons for their respective groups. In either case, the designated individual must be clearly informed of their roles and responsibilities. The LIP must issue a formal letter of appointment to the designated person, outlining their duties. This designation should not be symbolic or limited to a title-the appointed person must be capable of actively implementing and overseeing the required functions in practice."/>
    <x v="1"/>
    <s v="Test"/>
    <n v="2"/>
    <m/>
  </r>
  <r>
    <m/>
    <m/>
    <m/>
    <n v="1.6"/>
    <s v="Training "/>
    <m/>
    <m/>
    <m/>
    <m/>
    <m/>
    <m/>
    <x v="0"/>
    <m/>
    <m/>
    <m/>
  </r>
  <r>
    <m/>
    <m/>
    <m/>
    <s v="1.6.1"/>
    <s v="Training of Trainers (ToT)"/>
    <m/>
    <m/>
    <m/>
    <m/>
    <m/>
    <m/>
    <x v="0"/>
    <m/>
    <m/>
    <m/>
  </r>
  <r>
    <m/>
    <m/>
    <m/>
    <s v="1.6.1.1"/>
    <s v="Producer group - A System shall be in place to recruit, train and monitor the performance of the Trainers."/>
    <m/>
    <m/>
    <m/>
    <m/>
    <m/>
    <m/>
    <x v="0"/>
    <m/>
    <m/>
    <m/>
  </r>
  <r>
    <m/>
    <s v="PG"/>
    <m/>
    <s v="1.6.1.1.1"/>
    <s v="Training of trainers shall be achieved through CottonConnect in collaboration with cotton experts'/universities/ reputed resource institutions (academics, research etc)"/>
    <s v="SF, LF"/>
    <n v="1"/>
    <s v="Training of trainers is conducted through CottonConnect in collaboration with cotton experts, universities, and reputed resource institutions (academics, research, etc.)."/>
    <s v="The training of trainers is found to be inadequate, with no collaboration with cotton experts, universities, or reputed resource institutions (academics, research, etc.)."/>
    <s v="Training of trainers is not in place."/>
    <s v="CottonConnect will provide training to Master Trainers at the LIP and PG levels. These Master Trainers will, in turn, deliver training to field-level staff using a cascade model approach. The Training of Trainers (ToT) sessions will be conducted with the support of subject matter experts wherever available. The ToT curriculum shall be designed based on the cascade model and updated periodically based on emerging needs and feedback from the field. All documents related to the ToT-including training modules, attendance records, and session reports-must be prepared and properly maintained at the PG level. The TOT training attendance shall be available at the LIP/PG level._x000a__x000a__x000a_"/>
    <x v="1"/>
    <s v="Test"/>
    <n v="2"/>
    <m/>
  </r>
  <r>
    <m/>
    <s v="PG"/>
    <m/>
    <s v="1.6.1.1.2"/>
    <s v="The training procedure, including the annual training plan and attendance records, shall be maintained where applicable as per the REEL Standard. "/>
    <s v="SF, LF"/>
    <n v="1"/>
    <s v="The training procedure, annual training plan, and attendance records are maintained"/>
    <s v="The training procedure, annual training plan, or attendance records are not maintained."/>
    <s v="There is no annual training plan, and attendance records are not maintained."/>
    <s v="An annual training plan for ToT should be prepared, and attendance records should be maintained at the LIP level for the ToT and further training at the PG level._x000a_"/>
    <x v="1"/>
    <s v="Test"/>
    <n v="2"/>
    <m/>
  </r>
  <r>
    <s v="R"/>
    <s v="PG"/>
    <m/>
    <s v="1.6.1.1.3"/>
    <s v="Training of Trainers shall encompass all modules, including pre-sowing activities, the REEL Cotton Programme (Decent Work, Health, Safety, Security, and Environment), Crop Management (IPM, INM, IWM, Weed Management), Crop Harvest Management, Techniques, Crop Residue Management, Cover Crops, Grievance Mechanism, Labor Training, Farming as a Business, and Animal Welfare."/>
    <s v="SF, LF"/>
    <n v="1"/>
    <s v="The training of trainers covers all the listed modules."/>
    <s v="Training of the trainers does not cover all the listed modules."/>
    <s v="Training of trainers does not cover any of the listed modules."/>
    <s v="The topics and modules covered under the Training of Trainers (ToT)-including pre-sowing sessions-must be clearly defined, documented, and systematically maintained at the Producer Group (PG) level._x000a__x000a_These modules should outline the key learning objectives, content, and delivery methods, ensuring consistency and clarity across all cascade training sessions. Once finalized, the same modules must be used by Master Trainers to deliver training to field-level staff, thereby maintaining uniformity in messaging and technical guidance throughout the training cascade. _x000a_A training module is a structured and self-contained unit of instruction designed to teach a specific topic, skill, or concept. "/>
    <x v="1"/>
    <s v="Test"/>
    <n v="2"/>
    <m/>
  </r>
  <r>
    <m/>
    <m/>
    <m/>
    <s v="1.6.2"/>
    <s v="Training of Farmers (ToF)"/>
    <m/>
    <m/>
    <m/>
    <m/>
    <m/>
    <m/>
    <x v="0"/>
    <m/>
    <m/>
    <m/>
  </r>
  <r>
    <m/>
    <m/>
    <m/>
    <s v="1.6.2.1"/>
    <s v="A System shall be in place to train and monitor the training performance of the farmers."/>
    <m/>
    <m/>
    <m/>
    <m/>
    <m/>
    <m/>
    <x v="0"/>
    <m/>
    <m/>
    <m/>
  </r>
  <r>
    <m/>
    <s v="PG"/>
    <m/>
    <s v="1.6.2.1.1"/>
    <s v="Training of farmers shall be conducted through Implementation Partners."/>
    <s v="SF, LF"/>
    <n v="1"/>
    <s v="Training for farmers is provided by the implementation partners."/>
    <s v="Training for farmers is partially provided by the implementation partners."/>
    <s v="Training for farmers has not been provided by the implementation partners."/>
    <s v="Farmer training records should be done by the PG level staff (FE's).  The relevant training records shall be available at the FE level and a consolidated document with tracking on the progress of the training shall be available at the PG level.  These trainings will be attended by PG coordinator and CC staff for handholding and training."/>
    <x v="1"/>
    <s v="Test"/>
    <n v="2"/>
    <m/>
  </r>
  <r>
    <m/>
    <s v="PG"/>
    <m/>
    <s v="1.6.2.1.2"/>
    <s v="An annual training plan and records of attendance for all farmers shall be maintained."/>
    <s v="SF, LF"/>
    <n v="1"/>
    <s v="The annual training plan and attendance records are maintained."/>
    <s v="The annual training plan or the attendance record is maintained."/>
    <s v="There is no annual training plan, nor is the attendance record maintained."/>
    <s v="An annual training plan should be available at the PG level._x000a_Farmer training attendance records should be documented, maintained, and verified at the FE level .  This should be monitored by the PG and LIP team.  "/>
    <x v="1"/>
    <s v="Test"/>
    <n v="2"/>
    <m/>
  </r>
  <r>
    <s v="R"/>
    <s v="PG"/>
    <m/>
    <s v="1.6.2.1.3"/>
    <s v="The training of farmers shall cover all relevant modules, including:_x000a_1. Pre-sowing activities_x000a_2. REEL Cotton Programme (Decent Work, Health, Safety, Security, and Environment)_x000a_3. Crop Management (IPM, INM, IWM, Weed Management)_x000a_4. Crop Harvest Management_x000a_5. Techniques_x000a_6. Crop Residue Management_x000a_7. Cover Crops_x000a_8. Institution Building &amp; Grievance Mechanism_x000a_9. Social Condition_x000a_10. Farming as a Business_x000a_11. Animal Welfare"/>
    <s v="SF, LF"/>
    <n v="1"/>
    <s v="Training for farmers covers all the listed topics."/>
    <s v="Training for farmers does not cover all the listed topics."/>
    <s v="Training for farmers is not conducted to cover all the listed topics."/>
    <s v="Farmer training modules should cover all relevant topics, and corresponding attendance records should be available._x000a_"/>
    <x v="1"/>
    <s v="Test"/>
    <n v="2"/>
    <m/>
  </r>
  <r>
    <m/>
    <s v="PG"/>
    <m/>
    <s v="1.6.2.1.4"/>
    <s v="Verification of training records shall confirm that farmers with more than one year in the programme have participated in all relevant training modules."/>
    <s v="SF"/>
    <n v="2"/>
    <s v="Evidence shows that more than 80% of farmers have participated in all relevant training modules."/>
    <s v="Evidence indicates that 50% to 79% of farmers have participated in all relevant training modules."/>
    <s v="Evidence indicates that less than 49% of farmers have participated in all relevant training modules."/>
    <s v="The attendance sheet should be record the farmer attendance in the trainings.  At PG level, the consolidated report shall help to understand that farmers with more than one year attended all the training modules. This requirement cross cut with requirement 1.3.1.4_x000a_"/>
    <x v="1"/>
    <s v="Test"/>
    <n v="2"/>
    <m/>
  </r>
  <r>
    <m/>
    <s v="PG"/>
    <m/>
    <s v="1.6.2.1.5"/>
    <s v="Farmers shall be informed about and committed to quality and traceability requirements._x000a_Guidance: Refer to harvest guidelines and REEL Supply Chain SOP."/>
    <s v="SF, LF"/>
    <n v="1"/>
    <s v="Farmers demonstrate awareness and commitment to quality and traceability requirements"/>
    <s v="Not all farmers demonstrate awareness and commitment to quality and/or traceability requirements."/>
    <s v="Farmers do not demonstrate awareness or commitment to quality and traceability requirements."/>
    <s v="Farmers should be informed and made aware of the names and contact details of the designated ginner and sub-agent involved in the cotton procurement process. They should also be encouraged to maintain clear records of all transactions with these entities, including details such as quantity sold, price received, date of transaction, and any applicable quality parameters (e.g., moisture content, trash level)"/>
    <x v="1"/>
    <s v="Test"/>
    <n v="2"/>
    <m/>
  </r>
  <r>
    <m/>
    <m/>
    <m/>
    <n v="1.7"/>
    <s v="1st level Facilitation  (Farmer group meetings, individual farmer meetings, individual farm visits, demonstration)"/>
    <m/>
    <m/>
    <m/>
    <m/>
    <m/>
    <m/>
    <x v="0"/>
    <m/>
    <m/>
    <m/>
  </r>
  <r>
    <m/>
    <m/>
    <m/>
    <s v="1.7.1"/>
    <s v="First level facilitation is provided to the farmers in form of group meetings, demonstration plots, exposure visits and individual farm visits."/>
    <m/>
    <m/>
    <m/>
    <m/>
    <m/>
    <m/>
    <x v="0"/>
    <m/>
    <m/>
    <m/>
  </r>
  <r>
    <m/>
    <s v="PG"/>
    <m/>
    <s v="1.7.1.1"/>
    <s v="For each group of farmers, a quarterly group meeting shall be conducted to cover all relevant topics addressed in the module training."/>
    <s v="SF"/>
    <n v="1"/>
    <s v="One quarterly group meeting is conducted on all topics covered in the module training for each group, and records are maintained."/>
    <s v="Quarterly group meetings are not conducted for all groups of farmers, and/or not all relevant topics are addressed, or meeting records are not maintained."/>
    <s v="No quarterly meetings are held."/>
    <s v="Quarterly group meetings should be conducted at the  Farmer Group (FG) level to provide a platform for discussing various topics. These meetings should also be used to review progress and develop action plans aligned with relevant program requirements and seasonal priorities."/>
    <x v="1"/>
    <s v="Test"/>
    <n v="2"/>
    <m/>
  </r>
  <r>
    <m/>
    <s v="PG"/>
    <m/>
    <s v="1.7.1.2"/>
    <s v="Demonstration plot for a relevant practices shall be established according to the requirements of the local group."/>
    <s v="SF"/>
    <n v="1"/>
    <s v="One demonstration plot per village is conducted for at least two sustainability measures."/>
    <s v="One demonstration plot per village is conducted for at least one sustainability measure."/>
    <s v="No demonstration plot is conducted in all the villages."/>
    <s v="A document should be developed at the Producer Group (PG) level to capture the adoption of relevant agricultural practices for demonstration purposes, based on local requirements. These requirements may vary from village to village, and the selection of practices for demonstration should be guided by a needs assessment or direct feedback from farmers._x000a__x000a_The identified practices must be implemented through demonstration plots, following the Demonstration Plot Guidelines provided by CottonConnect. The documentation should clearly outline the rationale for selecting specific practices, the implementation process, and the observations or results derived from the demonstration activities._x000a_ Refer the Demonstration Guidelines by CottonConnect"/>
    <x v="1"/>
    <s v="Test"/>
    <n v="2"/>
    <m/>
  </r>
  <r>
    <m/>
    <m/>
    <m/>
    <s v="1.7.2"/>
    <s v="First level facilitation is recorded and attendance is registered. "/>
    <m/>
    <m/>
    <m/>
    <m/>
    <m/>
    <m/>
    <x v="0"/>
    <m/>
    <m/>
    <m/>
  </r>
  <r>
    <m/>
    <s v="PG"/>
    <m/>
    <s v="1.7.2.1"/>
    <s v="Farmer meetings shall be documented with minutes."/>
    <s v="SF"/>
    <n v="1"/>
    <s v="Farmer meetings are always documented with minutes."/>
    <s v="Farmer meetings are not always documented with minutes."/>
    <s v="Farmer meetings are never documented with minutes."/>
    <s v="Quarterly group meetings(once in three month) should be held to discuss challenges and achievements, and to plan strategies based on relevant program requirements. Minutes of the meetings (MoM) should be properly recorded and maintained.  The meeting will be an opportunity to take feedback from the farmers and address the challenges faced int he agriculture practice"/>
    <x v="1"/>
    <s v="Test"/>
    <n v="2"/>
    <m/>
  </r>
  <r>
    <m/>
    <s v="PG"/>
    <m/>
    <s v="1.7.2.2"/>
    <s v="Attendance lists shall be maintained and available for verification."/>
    <s v="SF"/>
    <n v="1"/>
    <s v="Attendance lists are available and documented."/>
    <s v="Attendance lists for all meetings are not available or documented."/>
    <s v="Attendance list is not available."/>
    <s v="All relevant attendance records for meetings, trainings, and demonstration visits shall be maintained"/>
    <x v="1"/>
    <s v="Test"/>
    <n v="2"/>
    <m/>
  </r>
  <r>
    <m/>
    <s v="PG"/>
    <m/>
    <s v="1.7.2.3"/>
    <s v="Demonstrations and exposure visits shall be recorded, and attendance shall be tracked."/>
    <s v="SF"/>
    <n v="1"/>
    <s v="Demonstration and exposure visits are documented, and attendance is recorded."/>
    <s v="Demonstration and exposure visits are not consistently documented, and attendance is not always maintained."/>
    <s v="Demonstration and exposure visits are not documented or recorded."/>
    <s v="The Producer Group (PG) shall facilitate exposure visits to the demonstration plots for other farmers to promote peer learning and encourage wider adoption of best practices. These visits provide an opportunity for farmers to observe proven techniques in real field conditions and engage in practical discussions._x000a__x000a_All exposure visits must be properly documented, including details such as the date of visit, names of participating farmers, villages represented, and key learnings shared. The PG should also track and monitor the number of farmers who have visited the demonstration plots to assess reach and impact."/>
    <x v="1"/>
    <s v="Test"/>
    <n v="2"/>
    <m/>
  </r>
  <r>
    <m/>
    <m/>
    <m/>
    <n v="1.8"/>
    <s v="2nd level facilitation"/>
    <m/>
    <m/>
    <m/>
    <m/>
    <m/>
    <m/>
    <x v="0"/>
    <m/>
    <m/>
    <m/>
  </r>
  <r>
    <m/>
    <m/>
    <m/>
    <s v="1.8.1"/>
    <s v="Awareness creation among farmers on regenerative agriculture and its impact on climate adaptation and agro-biodiversity enhancement  has taken place. Mapping exercises have been conducted to identify each farmer`s needs and priorities regarding the implementation of regenerative measures."/>
    <m/>
    <m/>
    <m/>
    <m/>
    <m/>
    <m/>
    <x v="0"/>
    <m/>
    <m/>
    <m/>
  </r>
  <r>
    <s v="R"/>
    <s v="PG"/>
    <m/>
    <s v="1.8.1.1"/>
    <s v="All participating farmers are provided with a comprehensive awareness on regenerative agriculture practices. This includes education on the impact of these practices on climate adaptation and the enhancement of agro-biodiversity. "/>
    <s v="SF, LF"/>
    <n v="1"/>
    <s v="More than 80% of farmers are aware of the concept, and evidence of training and awareness is available for verification."/>
    <s v="Between 50% and 79% of farmers are aware of the concept, and evidence of training and awareness is available for verification."/>
    <s v="Less than 50% of farmers are aware of the concept, and evidence of training and awareness is available for verification."/>
    <s v="Farmers should be provided with training on regenerative agriculture practices, with a focus on climate change adaptation and agro-biodiversity. Relevant training modules must be developed and made available, and records of training sessions should be properly maintained. Farmers should have a clear understanding of climate change impacts and the practices that enhance resilience at the farm level"/>
    <x v="1"/>
    <s v="Test"/>
    <n v="2"/>
    <m/>
  </r>
  <r>
    <m/>
    <s v="PG"/>
    <m/>
    <s v="1.8.1.2"/>
    <s v="A comprehensive needs assessment of farmers within the programme's scope has been conducted"/>
    <s v="SF, LF"/>
    <n v="1"/>
    <s v="A comprehensive needs assessment of farmers within the programme's scope has been conducted. Needs assessment reports are available for verification."/>
    <s v="A comprehensive needs assessment of farmers within the programme's scope has been conducted. Not all needs assessment reports are available for verification. "/>
    <s v="No such activity has been implemented. "/>
    <s v="At the PG level, a needs assessment should be carried out at the beginning of REEL cycle (3 year). There  Based on the identified requirements and farmers' needs, customized training topics should be incorporated into the farmer training program. Relevant village-wise needs assessment records should be available."/>
    <x v="1"/>
    <s v="Test"/>
    <n v="2"/>
    <m/>
  </r>
  <r>
    <m/>
    <s v="PG"/>
    <m/>
    <s v="1.8.1.3"/>
    <s v="The results of the needs assessment and subsequent training activities shall be systematically presented at the producer group level."/>
    <s v="SF, LF"/>
    <n v="1"/>
    <s v="The needs assessment and training results are effectively presented, incorporating feedback from the producer group, which facilitates the collaborative refinement of practices and addresses any emerging needs or challenges."/>
    <s v="The results were presented, but not effectively, or they did not cover the most important findings."/>
    <s v="The results were not presented."/>
    <s v="At the PG level, a needs assessment should be carried out before the sowing of cotton. Based on the identified requirements and farmers' needs, customized training topics should be incorporated into the farmer training program. Relevant village-wise needs assessment records should be available."/>
    <x v="1"/>
    <s v="Test"/>
    <n v="2"/>
    <m/>
  </r>
  <r>
    <s v="R"/>
    <s v="PG"/>
    <m/>
    <s v="1.8.1.4"/>
    <s v="The ecological infrastructure, encompassing flora and fauna, water sources, and sensitive areas on the farm, shall be mapped with the active participation of farmers. The village mapping report will be created for small farmers, while farm-level reports will be prepared for large farmers."/>
    <s v="SF, LF"/>
    <n v="1"/>
    <s v="The ecological infrastructure, encompassing flora and fauna, water sources, and sensitive areas on the farm, is mapped with the active participation of farmers. Village-level mapping reports are available for verification and decision-making. "/>
    <s v="The ecological infrastructure, encompassing flora and fauna, water sources, and sensitive areas on the farm, is mapped with the active participation of farmers. Proper mapping reports are not available for verification and decision-making."/>
    <s v="No such activity was implemented."/>
    <s v="Village-wise mapping of ecological infrastructure-including flora and fauna, water sources, and sensitive areas-should be prepared with active participation of farmers."/>
    <x v="1"/>
    <s v="Test"/>
    <n v="2"/>
    <m/>
  </r>
  <r>
    <s v="R"/>
    <s v="PG"/>
    <m/>
    <s v="1.8.1.5"/>
    <s v="Based on the assessment, tailored training programs shall be developed and delivered to address the identified needs in each area, ensuring compliance with the standard and promoting sustainable agricultural practices."/>
    <s v="SF, LF"/>
    <n v="1"/>
    <s v="Tailored training programs are developed and delivered to address the identified needs. Training reports and plans are available for verification."/>
    <s v="Tailored training programs are developed and delivered to address the identified needs. However, training reports and plans are not available for verification."/>
    <s v="No such activity was implemented."/>
    <s v="At the PG level, a needs assessment should be carried out before the sowing of cotton. Based on the identified requirements and farmers' needs, customized training topics should be included in the farmer training program. Relevant village-wise needs assessment records should be available."/>
    <x v="1"/>
    <s v="Test"/>
    <n v="2"/>
    <m/>
  </r>
  <r>
    <s v="R"/>
    <s v="PG"/>
    <m/>
    <s v="1.8.1.6"/>
    <s v="Farmers shall be trained on regenerative practices throughout the year, both during and outside the cotton season. Awareness shall be created regarding the interrelation between regenerative farming practices, climate adaptation, and functional biodiversity."/>
    <s v="SF, LF"/>
    <n v="1"/>
    <s v="Activity is implemented as per requirements, and support documents are available to verify its implementation."/>
    <s v="Activity is implemented as per requirements, but support documents are not available to verify its implementation."/>
    <s v="No such initiative has been undertaken."/>
    <s v="Training on regenerative agriculture practices, including climate adaptation and agro-biodiversity, should be provided to farmers. Relevant training modules and records should be available"/>
    <x v="1"/>
    <s v="Test"/>
    <n v="2"/>
    <m/>
  </r>
  <r>
    <s v="R"/>
    <s v="PG"/>
    <m/>
    <s v="1.8.1.7"/>
    <s v="Farmers shall receive training in fundamental business management practices to promote profitability and ensure long-term productivity."/>
    <s v="SF"/>
    <n v="1"/>
    <s v="Farmers are trained in essential business management practices to enhance profitability and ensure long-term productivity."/>
    <s v="Farmers are trained in fundamental business management practices to promote profitability and ensure long-term productivity, but there is no documentation or reports available to verify the activities."/>
    <s v="No initiative has been undertaken to train farmers in fundamental business management practices to promote profitability and ensure long-term productivity."/>
    <s v="Training should be provided on fundamental business management, aligned with profitability and integrated with other sources of livelihood activities. This should be provided with an objective of improvement in the farming management ."/>
    <x v="1"/>
    <s v="Test"/>
    <n v="2"/>
    <m/>
  </r>
  <r>
    <m/>
    <m/>
    <m/>
    <s v="1.8.2"/>
    <s v="Operational Activities: _x000a_- Suitable consortium crops are identified in cooperation with farmers_x000a_- Established seed linkages facilitate access to consortium crops at market price"/>
    <m/>
    <m/>
    <m/>
    <m/>
    <m/>
    <m/>
    <x v="0"/>
    <m/>
    <m/>
    <m/>
  </r>
  <r>
    <m/>
    <s v="PG"/>
    <m/>
    <s v="1.8.2.1"/>
    <s v="Farmers shall be linked to certified or recognised laboratories that offer soil testing and analysis."/>
    <s v="SF"/>
    <n v="2"/>
    <s v="Farmers are linked to certified and recognized laboratories that offer soil analysis services."/>
    <s v="Some groups of farmers have been linked to certified and recognized laboratories that offer soil analysis services."/>
    <s v="There is no program in place to link farmers with laboratories that offer soil analysis services."/>
    <s v="The Local Implementation Partner (LIP) and Producer Group (PG) should develop a list of certified soil testing laboratories located in and around the project area. In addition, farmers should be informed and made aware of the importance of soil testing and the services offered by these laboratories, including how testing can support better nutrient management, crop planning, and sustainable farming practices. "/>
    <x v="1"/>
    <s v="Test"/>
    <n v="2"/>
    <m/>
  </r>
  <r>
    <s v="R"/>
    <s v="PG"/>
    <m/>
    <s v="1.8.2.2"/>
    <s v="Appropriate consortium crops shall be identified in collaboration with farmers, and established seed linkages shall ensure access to these consortium crops at market prices."/>
    <s v="SF, LF"/>
    <n v="2"/>
    <s v="A summary report of identification is available, and seed linkage has been established for farmers."/>
    <s v="Either a summary report of identification is available, or seed linkage has been established for farmers. "/>
    <s v="No such initiative has been undertaken."/>
    <s v="Consortium cropping typically refers to a system of crop cultivation in which multiple plant species are grown together in a mutually beneficial manner, commonly known as intercropping. The selection of suitable crop combinations should be carried out with the active participation of farmers, either by adopting their traditional practices or through collaborative discussions facilitated by field staff._x000a__x000a_The Producer Group (PG) should also play an active role in facilitating and sharing information with farmers to enable easy access to quality seeds of the selected consortium crops._x000a__x000a_A document should be developed and maintained at the PG level, listing the selected consortium crops and outlining the seed-linking mechanisms in place."/>
    <x v="1"/>
    <s v="Test"/>
    <n v="2"/>
    <m/>
  </r>
  <r>
    <m/>
    <m/>
    <m/>
    <s v="1.8.3"/>
    <s v="Farmers have been provided with sufficient and updated information on the types and biology of pests, diseases, weeds and natural enemies, on alternative products that can substitute internationally banned pesticides, and found in possession of means for adoption of biological and cultural control measures."/>
    <m/>
    <m/>
    <m/>
    <m/>
    <m/>
    <m/>
    <x v="0"/>
    <m/>
    <m/>
    <m/>
  </r>
  <r>
    <m/>
    <s v="PG"/>
    <m/>
    <s v="1.8.3.1"/>
    <s v="Lists of relevant pests, natural enemies, diseases, and weeds shall be maintained and available for the project area. "/>
    <s v="SF, LF"/>
    <n v="1"/>
    <s v="A list of the project area's relevant pests, natural enemies, diseases, and weeds is available and maintained."/>
    <s v="An incomplete list of the project area's relevant pests, natural enemies, diseases, and weeds is available and maintained."/>
    <s v="No list is available for the project area."/>
    <s v="A comprehensive list of relevant pests, diseases, and weeds of the Project area shall be maintained at the PG level"/>
    <x v="1"/>
    <s v="Test"/>
    <n v="2"/>
    <m/>
  </r>
  <r>
    <m/>
    <s v="PG"/>
    <m/>
    <s v="1.8.3.2"/>
    <s v="Farmers shall be provided with demonstrations on how to manufacture biological pesticides independently."/>
    <s v="SF"/>
    <n v="1"/>
    <s v="Farmers have attended the training conducted to demonstrate the manufacturing process of biological pesticides independently."/>
    <s v="Only some farmers have attended the training conducted to demonstrate the manufacturing process of biological pesticides independently."/>
    <s v="Training has not been provided to farmers for the manufacture of biological pesticides."/>
    <s v="Based on the availability of resources and ingredients in the nearby area, program farmers should be trained on how to manufacture biological inputs on their own. A training record need to be kept for this. "/>
    <x v="1"/>
    <s v="Test"/>
    <n v="2"/>
    <m/>
  </r>
  <r>
    <m/>
    <s v="PG"/>
    <m/>
    <s v="1.8.3.3"/>
    <s v="Mapping of pesticides available in the local market shall be verified by agricultural research bodies, ensuring that the same phytosanitary products can substitute internationally banned pesticides with equal efficacy. The list of mapped and substitutive pesticides shall be made accessible to farmers."/>
    <s v="SF"/>
    <n v="1"/>
    <s v="Initiatives have been taken to facilitate the availability of substitute products with the same efficacy as the banned pesticides."/>
    <s v="Initiatives have been taken to identify substitute products with the same efficacy as the banned pesticides, but farmers have not yet been made aware of these alternatives."/>
    <s v="No initiative has been undertaken to facilitate the availability of substitute products for the banned pesticides."/>
    <s v="A mapping exercise should be carried out in collaboration with agricultural and research bodies to assess the efficacy of pesticides used in cotton cultivation. A list of safe pesticides should be prepared, and a list of banned pesticides should be provided to farmers."/>
    <x v="1"/>
    <s v="Test"/>
    <n v="2"/>
    <m/>
  </r>
  <r>
    <m/>
    <s v="PG"/>
    <m/>
    <s v="1.8.3.4"/>
    <s v="Farmers' innovative or local control measures for pests and diseases shall be maintained, tested within groups, and documented."/>
    <s v="SF, LF"/>
    <n v="1"/>
    <s v="Farmers' innovative or local control measures for pests and diseases are maintained, tested within groups, and documented"/>
    <s v="Farmers' innovative or local control measures for pests and diseases are maintained and tested within groups, but not documented."/>
    <s v="Farmers neither have innovative or effective control measures nor have they tested them within groups or documented them"/>
    <s v="A list of innovative control measures should be identified and  documented, and only tried and tested methods shall be promoted at the PG level."/>
    <x v="1"/>
    <s v="Test"/>
    <n v="2"/>
    <m/>
  </r>
  <r>
    <m/>
    <m/>
    <m/>
    <s v="1.8.4"/>
    <s v="The cotton farmer can demonstrate that he/she understands the concept of Integrated Nutrient Management (INM) and how the soil plays into it."/>
    <m/>
    <m/>
    <m/>
    <m/>
    <m/>
    <m/>
    <x v="0"/>
    <m/>
    <m/>
    <m/>
  </r>
  <r>
    <m/>
    <s v="PG"/>
    <m/>
    <s v="1.8.4.1"/>
    <s v="Farmers shall understand all aspects of Integrated Nutrient Management (INM) disseminated by the REEL programme and know how to replicate INM-enhancing measures on their own farms. INM practices and their enhancing measures shall be properly documented, communicated, and implemented._x000a_Guidance: Integrated Nutrient Management (INM) is a farming technique that uses a combination of organic, inorganic, and biological fertilizers to improve soil health and crop yields._x000a_Reference: FAO on Integrated Plant Nutrient Management https://www.fao.org/agriculture/crops/thematic-sitemap/theme/spi/scpi-home/managing-ecosystems/integrated-plant-nutrient-management/ipnm-what/en/"/>
    <s v="SF, LF"/>
    <n v="2"/>
    <s v="Trainings have been conducted, and interviews show that farmers understand how to replicate Integrated Nutrient Management (INM) measures on their own farms. The INM practices to be followed are documented and available at the farmer's end."/>
    <s v="Training has been conducted, but interviews reveal a lack of understanding by some farmers, and/or training has not been conducted for all groups of farmers. INM practices to be followed are either not documented or not available at the farmer's end"/>
    <s v="No trainings have been conducted, and interviews reveal a lack of understanding by all farmers."/>
    <s v="Integrated Nutrient Management (INM) is a holistic approach to managing soil fertility and plant nutrition. It aims to optimize the use of all available nutrient sources-organic, inorganic, and biological-to achieve sustainable crop production, maintain soil health, and minimize environmental impact. Farmers must clearly understand the INM approach promoted by the REEL programme, which involves balancing the use of organic, inorganic, and biological sources of nutrients to improve soil fertility and crop health sustainably.  They should be capable of applying these INM techniques independently-like composting, using bio-fertilizers, crop rotation, and combining organic and chemical inputs appropriately. "/>
    <x v="1"/>
    <s v="Test"/>
    <n v="2"/>
    <m/>
  </r>
  <r>
    <m/>
    <s v="PG"/>
    <m/>
    <s v="1.8.4.2"/>
    <s v="Leaf colour charts and other IEC materials related to soil and nutrient deficiency shall be made available to farmer groups."/>
    <s v="SF, LF"/>
    <n v="1"/>
    <s v="Leaf colour charts and other IEC materials are made available promptly to all farmer groups."/>
    <s v="Leaf colour charts and other IEC materials are made available, but not promptly or not to all farmer groups."/>
    <s v="Leaf colour charts and other IEC materials are not made available to farmer groups"/>
    <s v=" This IEC should be part of the training material and need to be used while imparting farmer training. The active use of IEC materials will help in creating awareness about the concept among farmers."/>
    <x v="1"/>
    <s v="Test"/>
    <n v="2"/>
    <m/>
  </r>
  <r>
    <m/>
    <m/>
    <m/>
    <n v="2"/>
    <s v="Plant and Field Management"/>
    <m/>
    <m/>
    <m/>
    <m/>
    <m/>
    <m/>
    <x v="0"/>
    <m/>
    <m/>
    <m/>
  </r>
  <r>
    <m/>
    <m/>
    <m/>
    <n v="2.1"/>
    <s v="Plant "/>
    <m/>
    <m/>
    <m/>
    <m/>
    <m/>
    <m/>
    <x v="0"/>
    <m/>
    <m/>
    <m/>
  </r>
  <r>
    <m/>
    <m/>
    <m/>
    <s v="2.1.1"/>
    <s v="Producers understand the full concept of resilience and able to implement it against pests and able to judge their economic viability. "/>
    <m/>
    <m/>
    <m/>
    <m/>
    <m/>
    <m/>
    <x v="0"/>
    <m/>
    <m/>
    <m/>
  </r>
  <r>
    <m/>
    <s v="PG"/>
    <m/>
    <s v="2.1.1.1"/>
    <s v="The selection of cotton crop varieties or characteristics, as well as any demonstrations, shall follow the recommendations of local experts."/>
    <s v="SF"/>
    <n v="1"/>
    <s v="Cotton crop varieties or characteristics are chosen based on recommendations from local experts."/>
    <s v="Cotton crop varieties or characteristics are chosen, but only partially based on recommendations from local experts."/>
    <s v="Cotton crop varieties or characteristics are chosen without considering recommendations from local experts."/>
    <s v="The Producer Group (PG) shall develop a list of recommended cotton crop varieties for farmers. The documentation of this consultation process should be maintained by the PG as part of their planning records. Local experts. means scientist academicians or professionals from -KVK, university, Agriculture assistant, Agronomist (Government)etc_x000a_PG should develop the document based on discussion /Interview from this local expert recommended cotton crop varieties _x000a_For demonstration plots, the CottonConnect farm team should provide technical guidance on the selection of suitable varieties and agronomic practices._x000a_It is ideal to have consider the following best practices; but not mandatory _x000a_  _x000a_ Use only certified seeds from reputed sellers with original invoice_x000a_ Prefer de-linted seeds_x000a_ Select short duration (140-160 days) and sucking pest tolerant varieties._x000a_ Don't use spurious BT seeds_x000a_ Seeds with germination ability of less than 80% should not be used._x000a_ Ensure that the seed is treated with fungicides &amp; biofertilizers._x000a_"/>
    <x v="1"/>
    <s v="Test"/>
    <n v="2"/>
    <m/>
  </r>
  <r>
    <m/>
    <s v="PG"/>
    <m/>
    <s v="2.1.1.2"/>
    <s v="Seed material shall be treated with pesticide or fungicide either by the seed supplier or the farmer."/>
    <s v="SF, LF"/>
    <n v="1"/>
    <s v="Seed material has been treated before sowing. "/>
    <s v="Some of the seed material used have been treated before sowing. "/>
    <s v="Seed material has not been treated."/>
    <s v="To ensure healthy crop establishment and reduce early-stage pest and disease pressure, seed material shall be treated with appropriate pesticide or fungicide before sowing. This treatment may be carried out in one of the following ways:_x000a__x000a_By the Seed Supplier:_x000a_Farmers may purchase pre-treated seeds from certified seed suppliers. These are usually coated with recommended pesticides or fungicides and come with labelling that confirms treatment._x000a__x000a_By the Farmer:_x000a_If untreated seeds are purchased, farmers should treat the seeds themselves using approved chemicals in the recommended dosages. Proper protective equipment should be used during handling, and seeds must be dried in shade after treatment before sowing._x000a__x000a_"/>
    <x v="1"/>
    <s v="Test"/>
    <n v="2"/>
    <m/>
  </r>
  <r>
    <m/>
    <s v="PG"/>
    <m/>
    <s v="2.1.1.3"/>
    <s v="No prohibited chemicals shall be used for seed treatment at the farm level."/>
    <s v="SF, LF"/>
    <n v="2"/>
    <s v="More than 80% of farmers are not using prohibited chemicals for seed treatment at the farm level. "/>
    <s v="79% to 50% of the farmers do not use prohibited chemicals for seed treatment at the farm level. "/>
    <s v="Less than 50% of the farmers do not use prohibited chemicals for seed treatment at the farm level. "/>
    <s v="Farmers must avoid using any chemicals listed as prohibited under the REEL Standard or relevant national regulations for seed treatment. Only permitted pesticides or fungicides-either pre-treated by certified suppliers or approved for on-farm use-may be used. Farmers should be made aware of the list of prohibited substances, and awareness materials should be provided by the PG. If on-farm seed treatment is carried out, it must be documented, and only approved substances must be used"/>
    <x v="1"/>
    <s v="Test"/>
    <n v="2"/>
    <m/>
  </r>
  <r>
    <m/>
    <s v="PG"/>
    <m/>
    <s v="2.1.1.4"/>
    <s v="Farmers shall maintain proper plant population with appropriate seed rate and gap filling as needed."/>
    <s v="SF"/>
    <n v="2"/>
    <s v="More than 80% of farmers maintain a proper plant population with appropriate seed rates and gap-filling as needed. "/>
    <s v="79% to 50% of farmers maintain a proper plant population with appropriate seed rates and gap-filling as needed. "/>
    <s v="Less than 50% of farmers maintain a proper plant population with appropriate seed rates and gap-filling as needed. "/>
    <s v="The yield of a crop is directly influenced by the plant population. Farmers should be aware of the importance of seed rate, plant population, gap filling, and optimizing plant spacing over time. Field Farmer Book (FFB) records or farmer interviews should indicate a progressive trend toward the adoption and optimization of appropriate plant population and spacing practices"/>
    <x v="1"/>
    <s v="Test"/>
    <n v="2"/>
    <m/>
  </r>
  <r>
    <m/>
    <m/>
    <m/>
    <n v="2.2000000000000002"/>
    <s v="Field"/>
    <m/>
    <m/>
    <m/>
    <m/>
    <m/>
    <m/>
    <x v="0"/>
    <m/>
    <m/>
    <m/>
  </r>
  <r>
    <m/>
    <m/>
    <m/>
    <s v="2.2.1"/>
    <s v="The producer adopts measures to improve the production system`s resilience against pests."/>
    <m/>
    <m/>
    <m/>
    <m/>
    <m/>
    <m/>
    <x v="0"/>
    <m/>
    <m/>
    <m/>
  </r>
  <r>
    <m/>
    <s v="PG"/>
    <m/>
    <s v="2.2.1.1"/>
    <s v="Cotton cultivation shall not be carried out in protected designated areas."/>
    <s v="SF"/>
    <n v="2"/>
    <s v="The land has been declared suitable for cotton production in this region, or cotton has been grown in the region for the past 20 years."/>
    <s v="_x000a_The land has not been declared suitable for cotton production in this region, or cotton has been grown in the region for less than 10 years."/>
    <s v="_x000a_There is no evidence of land declaration or the suitability of the land for growing cotton."/>
    <s v="Cotton cultivation must be avoided in legally protected or designated areas such as wildlife sanctuaries, national parks, forest land, or any ecologically sensitive zones as defined by local or national regulations. The Producer Group (PG) must identify whether any such areas exist within the project area. If present, a document should be developed clearly mapping and describing these zones. If no such areas exist, the PG must prepare a formal declaration stating the absence of protected or designated areas within the project scope. All documentation must be validated and approved by CottonConnect."/>
    <x v="1"/>
    <s v="Test"/>
    <n v="2"/>
    <m/>
  </r>
  <r>
    <s v="R"/>
    <s v="PG"/>
    <m/>
    <s v="2.2.1.2"/>
    <s v="Minimum tillage or low tillage practices shall be actively promoted."/>
    <s v="SF, LF"/>
    <n v="2"/>
    <s v="There shall be evidence (physical or documented) of the promotion of minimum tillage or low tillage practices."/>
    <s v="_x000a_Minimum tillage or low tillage practices have been promoted, but there is no evidence (physical or documented)"/>
    <s v="Neither minimum tillage nor low tillage activities have been promoted."/>
    <s v="Minimum or low tillage is an agricultural practice aimed at reducing the disturbance of soil by minimizing ploughing or turning. Instead of fully tilling the land, crop residues such as stubble are left on the surface to protect the soil, conserve moisture, and improve organic matter over time. This practice helps in lowering input costs (fuel, labour, and machinery use), reducing erosion, and promoting long-term soil health._x000a__x000a_PG staff should actively promote this technique during farmer trainings and field demonstrations. Verification can be done through FFB records, field visits, and farmer interviews that reflect reduced tillage activities or retention of crop residues in the field."/>
    <x v="1"/>
    <s v="Test"/>
    <n v="2"/>
    <m/>
  </r>
  <r>
    <m/>
    <s v="PG"/>
    <m/>
    <s v="2.2.1.3"/>
    <s v="Farmers shall be encouraged to adopt locally adapted and viable crop rotation practices on a portion of their cotton land."/>
    <s v="SF, LF"/>
    <n v="2"/>
    <s v="More than 80% of the Farmers are aware of and adopt locally viable crop rotation practices on their cotton farms. More"/>
    <s v="atlist 30 % of  Farmers are aware of crop rotation, but only a few adopt locally viable crop rotation practices on their cotton farms."/>
    <s v="Farmers are neither aware of nor adopt locally viable crop rotation practices on their cotton farms."/>
    <s v="Crop rotation is the practice of planting different crops sequentially on the same plot of land to improve soil health, optimise nutrients in the soil, and combat pest and weed pressure._x000a_Farmers in the program's third year or more should adopt this practice in more than 50% of their cotton area. For farmers who are in their first or second year of the program, the recommended practice is to be adopted in a minimum of 30% of their cotton area. This can be observed during farm visit or interview with farmer coupled with FFB data."/>
    <x v="1"/>
    <s v="Test"/>
    <n v="2"/>
    <m/>
  </r>
  <r>
    <m/>
    <s v="PG"/>
    <m/>
    <s v="2.2.1.4"/>
    <s v="Farmers shall carry out regular weed management and control to keep fields clean."/>
    <s v="SF, LF"/>
    <n v="1"/>
    <s v="_x000a_Farmers regularly adopt mechanical or non-chemical weed control methods."/>
    <s v="More than 50% of farmers adopt mechanical and non-chemical weed control methods."/>
    <s v="Less than 50% of farmers adopt mechanical and non-chemical weed control methods."/>
    <s v="Farmers shall carry out regular weed management and control to maintain clean and healthy fields. Compliance should be verified through farm visits, where fields should show visible signs of recent weed control activities. Excessive or unmanaged weed growth may indicate non-compliance or only partial implementation of weed control measures. Supporting evidence can also be reviewed in the Farmer Field Book (FFB), which may record the methods and timing of weed management practices._x000a__x000a_"/>
    <x v="1"/>
    <s v="Test"/>
    <n v="2"/>
    <m/>
  </r>
  <r>
    <m/>
    <s v="PG"/>
    <m/>
    <s v="2.2.1.5"/>
    <s v="Farmers shall adopt green mulching and/or dust mulching based on the needs for phytosanitary purposes and/or conserving humidity."/>
    <s v="SF"/>
    <n v="2"/>
    <s v="_x000a_50% or more of farmers adopt green or dust mulching."/>
    <s v="Between 30% and 49% of farmers adopt green or dust mulching."/>
    <s v="_x000a_Less than 30% of farmers adopt green or dust mulching."/>
    <s v="_x000a_Farmers shall adopt green mulching and/or dust mulching based on local needs-either for conserving soil moisture or for phytosanitary purposes. Green mulching uses living plant cover or organic matter (e.g., leaves, straw, crop residues) to reduce evaporation and improve soil health, while dust mulching involves shallow tillage to form a dry soil layer that prevents deeper moisture loss. These practices should be visibly observed during farm visits, with evidence such as residue cover or shallow soil disturbance_x000a_"/>
    <x v="1"/>
    <s v="Test"/>
    <n v="2"/>
    <m/>
  </r>
  <r>
    <m/>
    <s v="PG"/>
    <m/>
    <s v="2.2.1.6"/>
    <s v="Existing natural habitats for natural enemies of pests shall be protected."/>
    <s v="SF, LF"/>
    <n v="3"/>
    <s v="50% or more of farmers adopt the practice of protecting existing natural habitats."/>
    <s v="Between 30% and 49% of farmers adopt the practice of protecting existing natural habitats."/>
    <s v="Less than 30% of farmers adopt the practice of protecting existing natural habitats."/>
    <s v="Existing natural habitats-such as forests, grasslands, wetlands, and riverbanks-shall be identified and protected, as they support biodiversity and serve as natural refuges for beneficial organisms, including natural enemies of pests. These areas should remain undisturbed and free from chemical contamination. Field visits should be used to verify the presence and condition of such habitats. Protection of these areas plays a critical role in integrated pest management and maintaining ecological balance on farms."/>
    <x v="1"/>
    <s v="Test"/>
    <n v="2"/>
    <m/>
  </r>
  <r>
    <m/>
    <s v="PG"/>
    <m/>
    <s v="2.2.1.7"/>
    <s v="Natural habitats for natural enemies shall be developed if they are absent."/>
    <s v="SF, LF"/>
    <n v="1"/>
    <s v="50% and above farmers adopts such practices."/>
    <s v="30-49% of farmers adopt such practices. "/>
    <s v="Less than 30% of farmers adopt such practices. "/>
    <s v="If natural habitats for beneficial organisms such as natural enemies of pests are absent, efforts shall be made to develop them within or near farming areas. This involves creating environments that provide food, water, shelter, and space using locally appropriate native plants. The habitat should include layered vegetation (trees, shrubs, ground cover), water sources, and natural or artificial shelters (like bunds, hedgerows, or small water bodies). Harmful chemical use should be avoided in and around these areas, and invasive species should be controlled. The design and implementation should consider local agroecological conditions, and allow sufficient time for the ecosystem to establish and sustain itself."/>
    <x v="1"/>
    <s v="Test"/>
    <n v="2"/>
    <m/>
  </r>
  <r>
    <s v="R"/>
    <s v="PG"/>
    <m/>
    <s v="2.2.1.8"/>
    <s v="Green cover crops shall be promoted."/>
    <s v="SM"/>
    <n v="2"/>
    <s v="Green cover are adopted by more than 50% of the farmers"/>
    <s v="Green cover are adopted by 30-49% of the farmers"/>
    <s v="Green cover is adopted by less than 30% of the farmers"/>
    <s v="Green cover crops shall be actively promoted as a practice to improve soil health, prevent erosion, enhance moisture retention, and suppress weed growth. Cover crops-such as legumes, grasses, or other locally suitable species-are grown primarily to protect and enrich the soil during fallow periods or between cropping cycles. These should be observed during farm visits, and the presence of green cover crops in non-cotton seasons or between rows in wide spacing systems can be taken as evidence. Farmer interviews and FFB records can also be used to verify promotion and adoption of the practice."/>
    <x v="1"/>
    <s v="Test"/>
    <n v="2"/>
    <m/>
  </r>
  <r>
    <s v="R"/>
    <s v="PG"/>
    <m/>
    <s v="2.2.1.9"/>
    <s v="The introduction and conservation of pollinators shall be encouraged."/>
    <s v="SF, LF"/>
    <n v="2"/>
    <s v="More than 80% of farmers are trained and aware of the introduction and conservation of pollinators. "/>
    <s v="79% to 50% of farmers are trained and aware of the introduction and conservation of pollinators. "/>
    <s v="Less than 50% are trained and aware of the introduction and conservation of pollinators. "/>
    <s v="_x000a_The introduction and conservation of pollinators shall be actively encouraged to enhance crop productivity and maintain ecological balance. Pollinators-such as bees, butterflies, flies, birds, bats, and certain mammals-play a vital role in transferring pollen between flowers, enabling fertilization and the development of fruits and seeds. Farmers should be trained and made aware of the importance of pollinators in agriculture, as well as practical ways to support them, including planting pollinator-friendly plants, minimizing pesticide use, and conserving natural habitats. Observations during field visits, training records, and farmer interviews can serve as evidence of awareness and adoption of pollinator_x000a__x000a_"/>
    <x v="1"/>
    <s v="Test"/>
    <n v="2"/>
    <m/>
  </r>
  <r>
    <m/>
    <m/>
    <m/>
    <n v="3"/>
    <s v="Soil and Integrated Nutrient Management"/>
    <m/>
    <m/>
    <m/>
    <m/>
    <m/>
    <m/>
    <x v="0"/>
    <m/>
    <m/>
    <m/>
  </r>
  <r>
    <m/>
    <m/>
    <m/>
    <n v="3.1"/>
    <s v="Soil Fertility"/>
    <m/>
    <m/>
    <m/>
    <m/>
    <m/>
    <m/>
    <x v="0"/>
    <m/>
    <m/>
    <m/>
  </r>
  <r>
    <m/>
    <m/>
    <m/>
    <s v="3.1.1"/>
    <s v="Cotton farmers adopt measures to increase soil fertility."/>
    <m/>
    <m/>
    <m/>
    <m/>
    <m/>
    <m/>
    <x v="0"/>
    <m/>
    <m/>
    <m/>
  </r>
  <r>
    <s v="R"/>
    <s v="PG"/>
    <m/>
    <s v="3.1.1.1"/>
    <s v="Burning of crop residues shall not be practiced. Instead, Crop residues shall be incorporated or recycled by on-farm cattle through manure or biogas slurry to maintain soil organic matter and carbon levels or incorporate to soil through converting to biochar . Emphasis shall be placed on prioritising recycling and composting, with any excess used for fuel or energy purposes."/>
    <s v="SF, LF"/>
    <n v="2"/>
    <s v="More than 80% of farmers do not burn crop residues, instead, it is converted into biochar or recycled or incorporated in the soil to maintain soil organic matter and carbon levels."/>
    <s v="79% to 50% of farmers do not burn crop residues, instead, it is converted into biochar or recycled or incorporated in the soil to maintain soil organic matter and carbon levels."/>
    <s v="Less than 50% of farmers do not burn crop residues, instead, it is converted into biochar or recycled or incorporated in the soil to maintain soil organic matter and carbon levels."/>
    <s v="Cotton crop residues-such as stalks, leaves, and other plant material left after harvesting-must not be burned under any circumstances. Instead, these residues should be recycled or reused through sustainable practices. Acceptable methods include:_x000a__x000a_Incorporation into the soil to enhance organic matter and maintain soil carbon levels. Utilization as cattle feed or bedding, which eventually returns to the field as organic manure. Conversion into compost or biogas slurry, contributing to nutrient cycling. Processing into biochar for long-term soil enrichment and carbon sequestration._x000a__x000a_Emphasis should be placed on maximizing recycling and composting. Where possible, any excess biomass may be repurposed for fuel or energy needs, provided it does not involve open burning"/>
    <x v="1"/>
    <s v="Test"/>
    <n v="2"/>
    <m/>
  </r>
  <r>
    <s v="R"/>
    <s v="PG"/>
    <m/>
    <s v="3.1.1.2"/>
    <s v="Pruned tree branches, twigs, leaves, and other live barrier materials shall be either mulched and used as a soil amendment or converted into biochar through anaerobic burning."/>
    <s v="SF"/>
    <n v="2"/>
    <s v="50% and above farmers adopt such practices."/>
    <s v="30-49% of farmers adopt such practices. "/>
    <s v="Less than 30% of farmers adopt such practices. "/>
    <s v="Farmers should be encouraged to utilize pruned biomass-such as branches, twigs, and leaves-from live barriers or farm trees by converting them into mulch or biochar. Mulching helps improve soil structure, moisture retention, and organic content, while biochar enhances soil fertility and long-term carbon storage. This practice should be evident during farm visits, with visible signs of mulch application or biochar use. The absence of burning residue or waste piles indicates compliance."/>
    <x v="1"/>
    <s v="Test"/>
    <n v="2"/>
    <m/>
  </r>
  <r>
    <m/>
    <s v="PG"/>
    <m/>
    <s v="3.1.1.3"/>
    <s v="Cotton shall be intercropped or rotated with nitrogen-fixing or other protective plants."/>
    <s v="SF"/>
    <n v="2"/>
    <s v="_x000a_More than 80% of farmers intercrop cotton with nitrogen-fixing or other plants."/>
    <s v="Between 50% and 79% of farmers grow nitrogen-fixing or other plants as intercrops, but only some farmers practice this."/>
    <s v="Less than 50% of farmers practice intercropping."/>
    <s v="This requirement should be verified during farm visits by observing intercropping or crop rotation practices-particularly with leguminous crops such as green gram, black gram, or pigeon pea. These crops contribute to soil fertility through nitrogen fixation and act as protective covers to reduce soil erosion and weed growth. Assess the farmer's knowledge of intercropping benefits, methods used, and crop compatibility. Supporting evidence can also be gathered through FFB records or farmer interviews reflecting adoption and understanding of these practices."/>
    <x v="1"/>
    <s v="Test"/>
    <n v="2"/>
    <m/>
  </r>
  <r>
    <s v="R"/>
    <s v="PG"/>
    <m/>
    <s v="3.1.1.4"/>
    <s v="At least 25% of the cropping productive area shall be covered by a layer of organic matter, such as dead and decaying biomass (mulch, grass, leaves, branches), and/or nitrogen-fixing cover crops."/>
    <s v="SF, LF"/>
    <n v="3"/>
    <s v="The practice of covering at least 25% of the productive area with a layer of organic matter (dead and decaying biomass - mulch, grass, leaves, branches) and/or nitrogen-fixing cover crops is evidenced across the project."/>
    <s v="The project area practices covering more than 15% but less than 24% of the productive area with a layer of organic matter (dead and decaying biomass - mulch, grass, leaves, branches) and/or nitrogen-fixing cover crops, as evidenced across the project."/>
    <s v="The project does not practice covering at least 14% of the productive area with a layer of organic matter (dead and decaying biomass - mulch, grass, leaves, branches) and/or nitrogen-fixing cover crops, and no records are available to substantiate this."/>
    <s v="This requirement should be verified during farm visits. Farmers should demonstrate adoption of soil cover practices by using organic matter like mulch, leaf litter, or biomass residues, or by growing nitrogen-fixing cover crops. Visual observation should confirm that at least 25% of the cotton productive area is consistently covered. Such practices help retain moisture, suppress weeds, and improve soil health."/>
    <x v="1"/>
    <s v="Test"/>
    <n v="2"/>
    <m/>
  </r>
  <r>
    <s v="R"/>
    <s v="PG"/>
    <m/>
    <s v="3.1.1.5"/>
    <s v="Improvement in soil health (through sample soil tests) and soil biodiversity shall be measured as outlined in the REEL Regenerative Soil Test Manual"/>
    <s v="SF, LF"/>
    <n v="2"/>
    <s v="_x000a_Improvement is measured as per the REEL Soil Health Manual "/>
    <s v="Measurement process is not complete or final reports are not available for verification. "/>
    <s v="Neither measurements have been done nor reports are available for verification. "/>
    <s v="Soil tests should be conducted following the procedures and parameters defined in the REEL Regenerative Soil Test Manual. These tests help assess improvements in soil health and biodiversity over time, including factors such as organic carbon levels, nutrient balance, pH, microbial activity, and structure. Results should be documented and compared periodically to monitor progress, and farmers should be informed about the findings to support better soil management practices."/>
    <x v="1"/>
    <s v="Test"/>
    <n v="2"/>
    <m/>
  </r>
  <r>
    <s v="R"/>
    <s v="PG"/>
    <m/>
    <s v="3.1.1.6"/>
    <s v="The formula for applied nutrients and non-synthetic soil amendments shall be customised based on the results of soil analyses."/>
    <s v="SF, LF"/>
    <n v="1"/>
    <s v="There is evidence that this approach is applied to more than 80% of the farmers."/>
    <s v="There is evidence that this approach is applied to between 50% and 79% of the farmers."/>
    <s v="There is no evidence, or the approach is followed by less than 50% of the farmers."/>
    <s v="Verify whether the farmer has conducted a soil test as per the REEL Regenerative Soil Test Manual and whether the application of soil amendments is based on the results._x000a_Non-synthetic soil amendments refer to natural or organic materials used to improve soil health, such as compost, farmyard manure, green manure, cover crops, mulch, bone meal, fish emulsion, seaweed extracts, or biochar._x000a_Evidence of compliance may include: Soil test reports, Records of amendments applied, Farmer interviews,  On-field observation of amendment usage, The application should reflect a customised approach based on identified soil nutrient needs."/>
    <x v="1"/>
    <s v="Test"/>
    <n v="2"/>
    <m/>
  </r>
  <r>
    <m/>
    <m/>
    <m/>
    <n v="3.2"/>
    <s v="Soil Erosion"/>
    <m/>
    <m/>
    <m/>
    <m/>
    <m/>
    <m/>
    <x v="0"/>
    <m/>
    <m/>
    <m/>
  </r>
  <r>
    <m/>
    <m/>
    <m/>
    <s v="3.2.1"/>
    <s v="Appropriate measures are implemented to avoid erosion of the soil."/>
    <m/>
    <m/>
    <m/>
    <m/>
    <m/>
    <m/>
    <x v="0"/>
    <m/>
    <m/>
    <m/>
  </r>
  <r>
    <m/>
    <s v="PG"/>
    <m/>
    <s v="3.2.1.1"/>
    <s v="Land preparation shall follow contour lines in hilly or sloping areas."/>
    <s v="SF, LF"/>
    <n v="1"/>
    <s v="_x000a_Land preparation follows contour lines."/>
    <s v="Contour lines are respected in some areas during land preparation."/>
    <s v="Land preparation does not follow contour lines."/>
    <s v="During farm visits, observe whether farmers are preparing land and planting along the natural contour lines of the terrain. This technique, known as contour farming, involves aligning ploughing, sowing, and other cultivation practices with the natural curves of the slope rather than in a straight line up or down the hill._x000a__x000a_Contour farming reduces soil erosion, improves water retention, and minimizes nutrient runoff by slowing down water flow and enhancing infiltration._x000a__x000a_Evidence may include:_x000a_Visible contour-aligned planting or bunds on sloped fields_x000a_Farmer interviews confirming awareness and intent_x000a_Reduced signs of soil erosion on sloped land"/>
    <x v="1"/>
    <s v="Test"/>
    <n v="2"/>
    <m/>
  </r>
  <r>
    <m/>
    <s v="PG"/>
    <m/>
    <s v="3.2.1.2"/>
    <s v="Soil-specific tillage methods shall be suggested in Training Modules. Pre-sowing, IWM, IPM, and INM shall be adopted to prevent soil compaction and erosion of topsoil."/>
    <s v="SF, LF"/>
    <n v="1"/>
    <s v="More than 80% farmers Soil-specific tillage methods are adopted."/>
    <s v="50-80 % farmers are aware of soil-specific tillage methods and adopted."/>
    <s v="_x000a_None of the farmers are aware of soil-specific tillage methods, and it is not practiced."/>
    <s v="Verify during farm visits whether farmers are adopting tillage methods suited to their specific soil types, crop requirements, and field conditions. Farmers should be aware of these practices through training._x000a__x000a_Soil-specific tillage refers to adjusting tillage depth, frequency, and method based on soil texture, moisture-holding capacity, slope, and crop cycle. This helps in minimizing soil compaction, conserving topsoil, and improving root development."/>
    <x v="1"/>
    <s v="Test"/>
    <n v="2"/>
    <m/>
  </r>
  <r>
    <m/>
    <s v="PG"/>
    <m/>
    <s v="3.2.1.3"/>
    <s v="Irrigation methods shall not disturb the structure of the soil."/>
    <s v="SF, LF"/>
    <n v="1"/>
    <s v="Irrigation methods do not disturb the structure of the soil."/>
    <s v="In some areas, evidence shows that the soil structure is disturbed due to the irrigation method."/>
    <s v="Irrigation methods disturb the structure of the soil."/>
    <s v="Verify during farm visits which irrigation methods are adopted by farmers (e.g., drip irrigation, furrow, sprinkler). Ensure the methods used do not cause soil compaction, waterlogging, or erosion. Avoid methods that lead to surface runoff, crusting, or structural degradation of the soil such as excessive flood irrigation, overuse of sprinklers on clay soils, or high-pressure water jets directly on loose topsoil."/>
    <x v="1"/>
    <s v="Test"/>
    <n v="2"/>
    <m/>
  </r>
  <r>
    <m/>
    <s v="PG"/>
    <m/>
    <s v="3.2.1.4"/>
    <s v="Where applicable, living barriers shall support the stability of the soil."/>
    <s v="SF, LF"/>
    <n v="3"/>
    <s v="More than 80% farmers using Living barriers such as farm bunds, trees, grass, etc., support the stability of the soil."/>
    <s v="50-80% farmers using Living barriers such as farm bunds, trees, grass, etc., support the stability of the soil."/>
    <s v="There is no evidence of living barriers to support soil stability."/>
    <s v="This should be observed during farm visits. Farmers should be seen adopting living barriers-such as rows of trees, shrubs, grasses, or other perennial plants-especially along contour lines in sloped areas. These barriers help reduce soil erosion, slow down water runoff, and enhance water infiltration. They act as both physical and biological barriers to stabilize soil and retain moisture._x000a_"/>
    <x v="1"/>
    <s v="Test"/>
    <n v="2"/>
    <m/>
  </r>
  <r>
    <m/>
    <m/>
    <m/>
    <n v="3.3"/>
    <s v="Integrated Fertilizer Management"/>
    <m/>
    <m/>
    <m/>
    <m/>
    <m/>
    <m/>
    <x v="0"/>
    <m/>
    <m/>
    <m/>
  </r>
  <r>
    <m/>
    <m/>
    <m/>
    <s v="3.3.1"/>
    <s v="Fertilizer application is based on evaluation of needs by taking soil-borne nutrients, soil conditions and input from non-mineral sources into account."/>
    <m/>
    <m/>
    <m/>
    <m/>
    <m/>
    <m/>
    <x v="0"/>
    <m/>
    <m/>
    <m/>
  </r>
  <r>
    <m/>
    <s v="PG"/>
    <m/>
    <s v="3.3.1.1"/>
    <s v="Soil and/or leaf analysis shall be carried out on a regular basis, preferably every three years, when feasible."/>
    <s v="SF, LF"/>
    <n v="3"/>
    <s v="_x000a_Soil and/or leaf analysis are carried out every three to four years or more frequently."/>
    <s v="Soil and/or leaf analysis are carried out every three to four years."/>
    <s v="_x000a_Soil and/or leaf analysis are not carried out every three to four years."/>
    <s v="Group-level or cluster-based testing is acceptable, provided the results are shared with all participating farmers. The purpose is to monitor soil nutrient status and plant health, enabling informed decisions on nutrient and soil management. Regular testing helps track long-term changes in soil and crop condition, supporting sustainable practices."/>
    <x v="1"/>
    <s v="Test"/>
    <n v="2"/>
    <m/>
  </r>
  <r>
    <m/>
    <s v="PG"/>
    <m/>
    <s v="3.3.1.2"/>
    <s v="Farmers shall adopt the practice of applying Farmyard Manure (FYM) and/or compost. When feasible, bio-fertilisers shall also be applied."/>
    <s v="SF"/>
    <n v="2"/>
    <s v="Farmers apply FYM (Farmyard Manure) and/or compost. When feasible, bio-fertilizers are also applied."/>
    <s v="Not all farmers apply FYM (Farmyard Manure) and/or compost."/>
    <s v="_x000a_The application of compost or farmyard manure (FYM) is not practiced."/>
    <s v="Farmers should regularly apply FYM and/or compost to enhance soil fertility and organic matter. Where feasible, the use of bio-fertilisers (e.g., Rhizobium, Azotobacter, Phosphate-solubilising bacteria) should be encouraged to supplement soil nutrients naturally. Verify through field visits and cross-check with the FFB (Farmer Field Book) and adoption records to confirm implementation._x000a_ "/>
    <x v="1"/>
    <s v="Test"/>
    <n v="2"/>
    <m/>
  </r>
  <r>
    <m/>
    <s v="PG"/>
    <m/>
    <s v="3.3.1.3"/>
    <s v="Soil conditions, particularly organic matter when available, shall be considered before applying mineral fertilisers."/>
    <s v="SF, LF"/>
    <n v="2"/>
    <s v="Fertilizer application is conducted annually based on the results of soil or leaf analysis."/>
    <s v="_x000a_Not all farmers apply fertilizers based on the results of soil or leaf analysis."/>
    <s v="Fertilizers are applied indiscriminately."/>
    <s v="Farmers should apply mineral (inorganic) fertilizers based on soil analysis results, especially considering the existing organic matter levels to avoid over-application and nutrient imbalance. Mineral fertilizers-derived from natural minerals or synthetic sources-supply essential nutrients such as nitrogen, phosphorus, and potassium. Verification should be done by reviewing soil analysis reports and cross-checking with Farmer Field Book (FFB) records to confirm appropriate usage aligned with soil needs._x000a__x000a_Mineral fertilisers are plant nutrient sources that come from naturally occurring minerals or are synthetically produced through industrial processes. They are often referred to as inorganic or chemical fertilisers, and they supply essential nutrients like nitrogen (N), phosphorus (P), and potassium (K) in readily available forms(Urea, DAP, MOP etc)"/>
    <x v="1"/>
    <s v="Test"/>
    <n v="2"/>
    <m/>
  </r>
  <r>
    <m/>
    <s v="PG"/>
    <m/>
    <s v="3.3.1.4"/>
    <s v="Organic manure available on the farm shall not be exported from the farm."/>
    <s v="SF"/>
    <n v="1"/>
    <s v="_x000a_The organic fertilizer available on the farm is not exported; only surplus quantities are exported to assist neighbouring farms."/>
    <s v="Organic fertilizer available on the farm is partially exported or sold, even though the volume is not surplus."/>
    <s v="Organic fertilizers available on the farm are fully exported or sold."/>
    <s v="Organic manure generated on the farm (such as compost or farmyard manure) should primarily be used for improving the soil health of the same farm. Exporting manure from the farm is discouraged to ensure nutrient recycling and maintain or enhance soil organic matter on-site. However, if the farm produces surplus quantities of organic manure beyond its own needs, the excess may be shared with neighbouring farms, provided that farm-level nutrient balance is not compromised."/>
    <x v="1"/>
    <s v="Test"/>
    <n v="2"/>
    <m/>
  </r>
  <r>
    <m/>
    <s v="PG"/>
    <m/>
    <s v="3.3.1.5"/>
    <s v="Manure shall be in an advanced stage of decomposition when applied."/>
    <s v="SF"/>
    <n v="3"/>
    <s v="_x000a_Visible inspection demonstrates that the manure is in an advanced stage of decomposition when applied."/>
    <s v="_x000a_Visible inspection demonstrates that the manure is not in an advanced stage of decomposition when applied."/>
    <s v="Visible inspection demonstrates that the manure is not composted on the farm and is not applied."/>
    <s v="Farmers should apply only well-decomposed manure to ensure better nutrient availability, minimize the risk of plant diseases, and avoid the presence of weed seeds. Properly decomposed manure improves soil structure and microbial activity, while undecomposed manure may hinder plant growth and attract pests._x000a__x000a_Farmers should be trained and made aware of: Signs of complete decomposition (e.g., dark colour, crumbly texture, absence of foul odor or visible raw material). The benefits of using well-rotted manure over fresh or partially decomposed material"/>
    <x v="1"/>
    <s v="Test"/>
    <n v="2"/>
    <m/>
  </r>
  <r>
    <m/>
    <s v="PG"/>
    <m/>
    <s v="3.3.1.6"/>
    <s v="Farmers shall apply micronutrients based on soil/leaf testing or plant symptoms (colour system), when available."/>
    <s v="SF, LF"/>
    <n v="3"/>
    <s v="Micronutrients are applied based on soil or leaf testing of the plants."/>
    <s v="_x000a_Micronutrients are applied based on old and outdated reports."/>
    <s v="Micronutrients are used indiscriminately."/>
    <s v="Micronutrient application should be based on evidence of deficiency identified through soil or leaf analysis. In the absence of test reports, visual observation of plant symptoms (e.g., yellowing, stunted growth, leaf discoloration) using a recognized colour chart or system may guide micronutrient application. Overuse or inappropriate application should be avoided, as it may cause toxicity or environmental harm._x000a_Farmers should be trained on:_x000a__x000a_The importance of micronutrients for plant health and productivity._x000a_How to interpret soil and leaf test results._x000a_Identification of visual symptoms of common micronutrient deficiencies (e.g., zinc, boron, iron)._x000a_Safe and efficient application methods."/>
    <x v="1"/>
    <s v="Test"/>
    <n v="2"/>
    <m/>
  </r>
  <r>
    <s v="R"/>
    <s v="PG"/>
    <m/>
    <s v="3.3.1.7"/>
    <s v="The phase-out of nitrogen-based and other inorganic fertilisers through the use of more organic inputs shall be constantly promoted during individual and group farmer training sessions."/>
    <s v="SF, LF"/>
    <n v="3"/>
    <s v="There is evidence that more than 80% of the farmers have been instructed on this practice and are phasing out the use of nitrogen and other inorganic fertilizers."/>
    <s v="There is evidence that between 50% and 79% of the farmers have been instructed on this practice and are phasing out the use of nitrogen and other inorganic fertilizers."/>
    <s v="There is no evidence, or fewer than 50% of the farmers have been instructed on this practice or are phasing out the use of nitrogen and other inorganic fertilizers."/>
    <s v="Farmers should be continuously sensitised to the long-term environmental and soil health risks associated with excessive use of nitrogen-based and other inorganic fertilisers. Training sessions-both group and one-on-one-should promote a gradual transition to organic inputs such as compost, farmyard manure (FYM), green manure, bio-fertilisers, and other natural soil amendments_x000a_Review training records and farmer awareness materials._x000a__x000a_Interview farmers to assess their understanding and adoption of organic fertilisation practices._x000a_Observe field-level practices and cross-check with Farmer Field Book (FFB) or adoption tracking sheets._x000a_Check for reduction trends in the use of synthetic inputs over time, where data is available._x000a_"/>
    <x v="1"/>
    <s v="Test"/>
    <n v="2"/>
    <m/>
  </r>
  <r>
    <m/>
    <m/>
    <m/>
    <s v="3.3.2"/>
    <s v="Safe use and storage of fertilizer - Use methods and storage practices ensure that fertilization does not constitute a source of water pollution and a health risk for those who apply them."/>
    <m/>
    <m/>
    <m/>
    <m/>
    <m/>
    <m/>
    <x v="0"/>
    <m/>
    <m/>
    <m/>
  </r>
  <r>
    <m/>
    <s v="PG"/>
    <m/>
    <s v="3.3.2.1"/>
    <s v="The dose of fertiliser applications shall be according to local requirements and based on soil analyses."/>
    <s v="SF, LF"/>
    <n v="2"/>
    <s v="More than 80% of the farmers, apply fertilisers according to local requirements and based on soil analyses."/>
    <s v="_x000a_More than 50% and less than 79% of the farmers, apply fertilisers according to local requirements and based on soil analyses."/>
    <s v="Less than 50% of the farmers, apply fertilisers according to local requirements and based on soil analyses."/>
    <s v="At the Producer Group (PG) level, locally recommended fertiliser application doses-developed in consultation with agronomists or agricultural departments-should be available and tailored to specific soil types and cropping patterns. These recommendations must be based on soil testing results and periodically updated._x000a_Check the availability of local fertiliser dose recommendations at the PG level, preferably documented or displayed. Review soil test reports maintained at the PG or individual farmer level. Interview farmers to confirm whether they apply fertilisers in line with the recommended doses and understand the rationale. Cross-check actual fertiliser usage as recorded in the Farmer Field Book (FFB) or input logs. Ensure fertiliser application is neither excessive nor insufficient based on soil nutrient status."/>
    <x v="1"/>
    <s v="Test"/>
    <n v="2"/>
    <m/>
  </r>
  <r>
    <m/>
    <s v="PG"/>
    <m/>
    <s v="3.3.2.2"/>
    <s v="Organic and synthetic fertilisers shall not be stored in proximity to surface water bodies."/>
    <s v="SF"/>
    <n v="1"/>
    <s v="Organic fertilizers are stored away from surface water bodies."/>
    <s v="Some heaps of organic fertilizers are located in close proximity to surface water bodies."/>
    <s v="_x000a_In more than 50% of cases, organic fertilizers were found in close proximity to surface water bodies."/>
    <s v="During farm visits, observe and verify that storage areas for both organic (e.g., compost, manure) and synthetic (e.g., urea, DAP) fertilisers are not located near surface water bodies such as ponds, canals, rivers, or wells. Proximity to water bodies can increase the risk of nutrient leaching or runoff, leading to water contamination and ecosystem disruption"/>
    <x v="1"/>
    <s v="Test"/>
    <n v="2"/>
    <m/>
  </r>
  <r>
    <m/>
    <s v="PG"/>
    <m/>
    <s v="3.3.2.3"/>
    <s v="When applying fertiliser, reasonable buffer zones shall be maintained around surface water bodies, specific to the type of fertiliser used."/>
    <s v="SF, LF"/>
    <n v="2"/>
    <s v="An appropriate buffer distance is maintained as a practice while applying fertilizers."/>
    <s v="_x000a_Buffer distances are not always maintained."/>
    <s v="Buffer distances are not maintained when applying fertilizers."/>
    <s v="Buffer zones are planted or maintained strips of vegetation-such as trees, shrubs, or strong grasses-established around or near water bodies like rivers, ponds, canals, or wells. These zones act as a safeguard by absorbing excess nutrients, preventing fertiliser runoff, and protecting water quality. _x000a_During farm visits, observe whether buffer zones are present and adequately maintained around surface water bodies. Confirm the distance and type of vegetation used in the buffer area. Interview farmers to assess their understanding of why buffer zones are necessary, and whether they adjust application practices accordingly. Check for visible signs of runoff or contamination near water bodies._x000a__x000a_Surface water bodies refer to natural or man-made water sources that are found above the ground surface. These include any water that collects and flows in open areas, rather than underground."/>
    <x v="1"/>
    <s v="Test"/>
    <n v="2"/>
    <m/>
  </r>
  <r>
    <m/>
    <m/>
    <m/>
    <n v="4"/>
    <s v="Pest Management"/>
    <m/>
    <m/>
    <m/>
    <m/>
    <m/>
    <m/>
    <x v="0"/>
    <m/>
    <m/>
    <m/>
  </r>
  <r>
    <m/>
    <m/>
    <m/>
    <n v="4.0999999999999996"/>
    <s v="Integrated Pest Management"/>
    <m/>
    <m/>
    <m/>
    <m/>
    <m/>
    <m/>
    <x v="0"/>
    <m/>
    <m/>
    <m/>
  </r>
  <r>
    <m/>
    <m/>
    <m/>
    <s v="4.1.1"/>
    <s v="Crop hygiene is safeguarded through preventive cultural means."/>
    <m/>
    <m/>
    <m/>
    <m/>
    <m/>
    <m/>
    <x v="0"/>
    <m/>
    <m/>
    <m/>
  </r>
  <r>
    <m/>
    <s v="PG"/>
    <m/>
    <s v="4.1.1.1"/>
    <s v="Diseased plants shall be removed and destroyed, burned, or buried to maintain healthy crops."/>
    <s v="SF, LF"/>
    <n v="1"/>
    <s v="More than 80% of farmers remove diseased plants regularly and dispose of them adequately to prevent the spread of disease."/>
    <s v="More than 50% and less than 79% of farmers remove diseased plants regularly and dispose of them adequately to prevent the spread of disease."/>
    <s v="Less than 50% of farmers remove diseased plants regularly and dispose of them adequately to prevent the spread of disease."/>
    <s v="This should be verified during the farm visit. Fields should be observed for visible signs of diseased plants. If diseased plants are present, farmers must demonstrate awareness and action-such as removal, burning, or deep burial-to prevent the spread of pests and diseases. Interview farmers to confirm they understand the importance of early detection and proper disposal methods. Records, where available, may also support verification of these practices."/>
    <x v="1"/>
    <s v="Test"/>
    <n v="2"/>
    <m/>
  </r>
  <r>
    <m/>
    <s v="PG"/>
    <m/>
    <s v="4.1.1.2"/>
    <s v="Management of natural enemies and other integrated pest management techniques shall be incentivised, promoted, disseminated, and made known to farmers."/>
    <s v="SF, LF"/>
    <n v="2"/>
    <s v="80% or more of the farmers are aware of the techniques and benefits of integrated pest management."/>
    <s v="Between 50% and 79% of farmers are aware of the techniques and benefits of integrated pest management."/>
    <s v="Fewer than 50% of the farmers are aware of the techniques and benefits of integrated pest management."/>
    <s v="_x000a_Farmers should be aware of IPM techniques and the role of natural enemies in controlling pest populations. Verify during the farm visit and through farmer interviews whether they can identify beneficial organisms such as ladybirds, spiders, parasitic wasps, and frogs, and understand their ecological benefits. Check if any practices are in place to conserve or attract these natural enemies (e.g., habitat planting, minimal pesticide use). Review training materials and farmer field books (FFBs) to confirm that IPM principles are being promoted through training, demonstrations, or incentive schemes. (Natural enemies are organisms that naturally regulate pest populations by feeding on, parasitizing, or otherwise limiting their growth. They are a key component of Integrated Pest Management (IPM) and contribute to maintaining a balanced agroecosystem.-)"/>
    <x v="1"/>
    <s v="Test"/>
    <n v="2"/>
    <m/>
  </r>
  <r>
    <m/>
    <s v="PG"/>
    <m/>
    <s v="4.1.1.3"/>
    <s v="Cage crops, molasses traps, yellow traps, pheromone traps, and light traps shall be adopted, when feasible, to control and monitor pests."/>
    <s v="SF, LF"/>
    <n v="2"/>
    <s v="_x000a_More than 80% of the farmers are aware of these pest control techniques and use them when necessary."/>
    <s v="Between 50% and 79% of the farmers are aware of these pest control techniques and use them when necessary."/>
    <s v="Less than 50% of the farmers are aware of these pest control techniques and use them when necessary."/>
    <s v="These practices should be observed during the farm visit. Farmers should be aware of and, where feasible, adopt methods such as cage crops, molasses traps, yellow sticky traps, pheromone traps, and light traps to monitor and manage pest populations. These tools are important components of Integrated Pest Management (IPM) and help reduce dependency on chemical pesticides. Awareness and usage should be verified through field observation and farmer interviews."/>
    <x v="1"/>
    <s v="Test"/>
    <n v="2"/>
    <m/>
  </r>
  <r>
    <m/>
    <s v="PG"/>
    <m/>
    <s v="4.1.1.4"/>
    <s v="Water used for irrigation shall be clean."/>
    <s v="SF, LF"/>
    <n v="2"/>
    <s v="_x000a_More than 80% of farmers are aware that they should not use saline water for irrigation."/>
    <s v="50-80% of farmers are aware that they should not use saline water for irrigation."/>
    <s v="Less than 50% of farmers are aware that they should not use saline water for irrigation."/>
    <s v="This should be verified by reviewing water test reports and assessing farmers' awareness regarding water quality. During farm visits, check whether water used for irrigation has been tested or meets basic cleanliness standards. Farmers should be aware of the importance of using clean water for irrigation and its impact on soil and crop health"/>
    <x v="1"/>
    <s v="Test"/>
    <n v="2"/>
    <m/>
  </r>
  <r>
    <s v="R"/>
    <s v="PG"/>
    <m/>
    <s v="4.1.1.5"/>
    <s v="Trap crops shall be promoted and increasingly adopted by farmers."/>
    <s v="SF, LF"/>
    <n v="2"/>
    <s v="There is evidence that more than 80% of the farmers have been instructed on this practice and follow it."/>
    <s v="There is evidence that between 50% and 79% of the farmers were instructed on this practice and follow it"/>
    <s v="There is no evidence or practice is followed by less than 50% of the farmers."/>
    <s v="Trap crops are intentionally planted to attract insect pests away from the main crop, ideally using plants on which pests cannot survive or reproduce. _x000a_A trap crop is a plant that is intentionally grown to attract pests away from the main crop. These crops are more attractive to specific pests than the primary crop and are used to control or reduce pest attacks in the main field.(Castor, Marigold, China rose. mustard etc)"/>
    <x v="1"/>
    <s v="Test"/>
    <n v="2"/>
    <m/>
  </r>
  <r>
    <m/>
    <m/>
    <m/>
    <s v="4.1.2"/>
    <s v="Monitoring to determine the economic threshold of pests and time of application is practiced."/>
    <m/>
    <m/>
    <m/>
    <m/>
    <m/>
    <m/>
    <x v="0"/>
    <m/>
    <m/>
    <m/>
  </r>
  <r>
    <m/>
    <s v="PG"/>
    <m/>
    <s v="4.1.2.1"/>
    <s v="The cotton farmer shall scout and monitor for pest attacks."/>
    <s v="SF, LF"/>
    <n v="2"/>
    <s v="50% or more Farmers regularly scouts his farm for signs of pest attack"/>
    <s v="40 - 49% farmers are in the habit of scouting their farms to identify pest attack"/>
    <s v="Less than 40% farmers are in the habit of scouting farms to identify pest attack"/>
    <s v="Pest scouting refers to regularly inspecting crop fields to detect the presence of pests-including insects, weeds, and diseases-at an early stage. It is a fundamental component of Integrated Pest Management (IPM)._x000a_During the farm visit, confirm whether the farmer is aware of and practices pest scouting. Farmers should be able to explain:_x000a__x000a_How they scout (e.g., walking through the field, checking plant undersides)_x000a_When they scout (e.g., weekly, early morning, at critical crop stages)_x000a_What they scout for: Types of pests (e.g., bollworms, aphids, jassids)_x000a_Signs of damage (e.g., leaf discoloration, holes, wilting "/>
    <x v="1"/>
    <s v="Test"/>
    <n v="2"/>
    <m/>
  </r>
  <r>
    <m/>
    <s v="PG"/>
    <m/>
    <s v="4.1.2.2"/>
    <s v="When feasible, farmers shall use pheromone traps for the identification of pests to ensure targeted pesticide use."/>
    <s v="SF, LF"/>
    <n v="2"/>
    <s v="_x000a_More than 30% of the farmers are aware of and use pheromone traps for the identification of pests, with the aim of ensuring targeted pesticide use."/>
    <s v="_x000a_20-29% of the farmers are aware of and use pheromone traps for the identification of pests, with the aim of ensuring targeted pesticide use."/>
    <s v="Less than 20% of the farmers are aware of and use pheromone traps for the identification of pests, with the aim of ensuring targeted pesticide use."/>
    <s v="Observe whether pheromone traps are present and properly installed in the field. Interview farmers to confirm their awareness, purpose, and correct usage of the traps._x000a_Pheromone traps are a tool for monitoring specific insect pests. Their correct use helps farmers make informed decisions and reduce indiscriminate pesticide application._x000a__x000a_Traps are installed at canopy level or as per technical guidance. Placement follows recommended spacing-typically 4-5 traps per acre, depending on pest pressure and crop stage. Traps are placed in strategic locations across the field, not clustered._x000a__x000a_Installed during the early crop stages (e.g., vegetative to flowering) to enable timely pest detection. Used before pesticide application, allowing for monitoring and decision-making._x000a_Traps are checked regularly. Lures are replaced periodically (as per manufacturer instructions or agronomic guidance). Damaged or ineffective traps are replaced to maintain functionality_x000a_Farmer understands the target pest, how the trap works, and how it informs spray decisions. Can articulate what actions they take when pest thresholds are reached."/>
    <x v="1"/>
    <s v="Test"/>
    <n v="2"/>
    <m/>
  </r>
  <r>
    <m/>
    <s v="PG"/>
    <m/>
    <s v="4.1.2.3"/>
    <s v="Economic injury levels and action thresholds shall be respected."/>
    <s v="SF, LF"/>
    <n v="2"/>
    <s v="More than 60% of the farmers are aware of economic injury levels and respect action thresholds."/>
    <s v="50-59% of the farmers are aware of economic injury levels and respect action thresholds."/>
    <s v="Less than 50% of the farmers are aware of economic injury levels and respect action thresholds."/>
    <s v="During farm visits or interviews, assess whether farmers understand the concept of Economic Injury Levels (EIL) and action thresholds - i.e., the pest population level at which the cost of damage exceeds the cost of control, and the level at which control measures should be initiated, respectively._x000a__x000a_Farmers should not apply pesticides pre-emptively or based on calendar schedules. Pest control decisions should be based on field scouting data, visual signs of economic damage, or trap data. Where available, records such as pest scouting logs or field books should be checked for pest pressure and actions taken._x000a__x000a_Economic Injury Level (EIL) means the pest population density at which the economic damage caused by the pest equals the cost of managing it._x000a__x000a_Action Threshold means the point at which pest control measures should be initiated to prevent the pest population from reaching the EIL."/>
    <x v="1"/>
    <s v="Test"/>
    <n v="2"/>
    <m/>
  </r>
  <r>
    <m/>
    <m/>
    <m/>
    <s v="4.1.3"/>
    <s v="Farmers have been encouraged to recur to herbicides as a last resort."/>
    <m/>
    <m/>
    <m/>
    <m/>
    <m/>
    <m/>
    <x v="0"/>
    <m/>
    <m/>
    <m/>
  </r>
  <r>
    <m/>
    <s v="PG"/>
    <m/>
    <s v="4.1.3.1"/>
    <s v="Preventive weed control and management shall be performed manually or mechanically."/>
    <s v="SF, LF"/>
    <n v="2"/>
    <s v="Preventive weed control is carried out mechanically or manually."/>
    <s v="_x000a_Weed control is manual or mechanical in at least 50% of cases."/>
    <s v="_x000a_Weed control is manual or mechanical in less than 49% of cases."/>
    <s v="Inspect the fields to verify whether weeds are being actively controlled. Fields should show signs of recent manual (e.g., hand weeding, hoeing) or mechanical (e.g., use of weeders or implements) weed management._x000a_Excessive or mature weed growth across plots may indicate partial or no compliance with weed management practices. Patchy or inconsistent weeding can also suggest irregular implementation_x000a_Chemical weed control is not considered compliant under this indicator unless otherwise justified or permitted under local context or exception clauses."/>
    <x v="1"/>
    <s v="Test"/>
    <n v="2"/>
    <m/>
  </r>
  <r>
    <m/>
    <s v="PG"/>
    <m/>
    <s v="4.1.3.2"/>
    <s v="Farmers shall be encouraged to avoid using herbicides."/>
    <s v="SF, LF"/>
    <n v="2"/>
    <s v="_x000a_Farmers have received training on avoiding the use of herbicides."/>
    <s v="_x000a_More than 50% of farmers have been trained to avoid using pesticides."/>
    <s v="Less than 50% of farmers have been trained to avoid using pesticides."/>
    <s v="Farmers should be trained on the risks associated with herbicide use, including environmental harm, health impacts, and resistance development. Promote alternative weed management practices, such as manual and mechanical methods, mulching, and intercropping._x000a_Confirm that herbicide avoidance was included in the training content. During farmer interviews, assess their understanding of why herbicides are discouraged and which alternatives they are using._x000a_ "/>
    <x v="1"/>
    <s v="Test"/>
    <n v="2"/>
    <m/>
  </r>
  <r>
    <m/>
    <s v="PG"/>
    <m/>
    <s v="4.1.3.3"/>
    <s v="The application of herbicides shall be reduced over time."/>
    <s v="SF, LF"/>
    <n v="3"/>
    <s v="Evidence indicates that herbicide use has been reduced over time."/>
    <s v="Although evidence shows that herbicide use has been reduced, it is not regularly monitored."/>
    <s v="Herbicide use is rampant"/>
    <s v="Ensure that trainings and capacity-building activities emphasize herbicide reduction. Check documentation of trainings conducted, including dates, topics covered, and farmer attendance_x000a__x000a_Ask farmers whether they have reduced herbicide use, and what alternative practices they have adopted (e.g., hand weeding, mulching). Confirm awareness of the risks of long-term herbicide dependence and benefits of reducing use_x000a_Review Farmer Field Books (FFB) or other input records to compare herbicide use across seasons or years. Check for declining frequency, quantity, or area treated with herbicides."/>
    <x v="1"/>
    <s v="Test"/>
    <n v="2"/>
    <m/>
  </r>
  <r>
    <s v="R"/>
    <s v="PG"/>
    <m/>
    <s v="4.1.3.4"/>
    <s v="Activities for full phase-out after five years for herbicide shall be implemented. A reduced dose of herbicide application shall be documented through Farmer Field Book (FFB) data. Exceptional use shall only be allowed punctually upon formal request and proof of extraordinary circumstances."/>
    <s v="SF, LF"/>
    <n v="3"/>
    <s v="Activities for a full phase-out of herbicides shall be implemented with verifiable evidence._x000a_AND_x000a_The controls deployed (e.g., information to farmers, monitoring, and consequences in case of violation) to achieve the target are effective."/>
    <s v="Activities for a full phase-out of herbicides shall be implemented with verifiable evidence, _x000a_BUT _x000a_The controls deployed (e.g., information to farmers, monitoring, and consequences in case of violation) to achieve the target are not effective."/>
    <s v="Evidence is unavailable or insufficient to assess phase-out activities, or exceptional usage is constantly being granted._x000a_OR_x000a_No controls have been deployed (e.g., information to farmers, monitoring, consequences in case of violation) to reach the target."/>
    <s v="A formal phase-out plan must be developed by each Producer Group (PG) detailing:_x000a__x000a_Timeline with yearly targets. Activities to promote alternatives (e.g., manual weeding, mulching, cover cropping).Farmer support and capacity-building strategies. Roles and responsibilities for monitoring and enforcement._x000a__x000a_Auditors to check for Decreasing frequency and quantity of herbicide use over time. Shift to alternative practices in place of chemical herbicides. Supportive data collection by field staff during farm visits."/>
    <x v="1"/>
    <s v="Test"/>
    <n v="2"/>
    <m/>
  </r>
  <r>
    <m/>
    <m/>
    <m/>
    <s v="4.1.4"/>
    <s v="Cultural, physical and biological measures are applied before resorting to chemical pest control (only applicable if scouting has shown pest infestation)."/>
    <m/>
    <m/>
    <m/>
    <m/>
    <m/>
    <m/>
    <x v="0"/>
    <m/>
    <m/>
    <m/>
  </r>
  <r>
    <m/>
    <s v="PG"/>
    <m/>
    <s v="4.1.4.1"/>
    <s v="Farmers shall plant cotton alongside border crops and trap crops."/>
    <s v="SF, LF"/>
    <n v="2"/>
    <s v="Border crops are grown by more than 50% of farmers. "/>
    <s v="Border crops are grown by at least 50% of farmers."/>
    <s v="Border and trap crops are grown by fewer than 50% of farmers."/>
    <s v="Check if farmers have established border crops (e.g., maize, , sunflower) around cotton fields. Observe if trap crops (e.g., China rose, marigold, castor) are planted within or along the edges of the cotton field._x000a_Interview farmers to confirm they understand the purpose of these crops: _x000a__x000a_Border Crops means Minor or non-host crops planted around the main crop field to serve as a physical or biological barrier against pests and diseases._x000a_Examples: Maize, sorghum, sunflower._x000a__x000a_Trap Crops means Specific plants sown to attract insect pests away from the main crop. These pests are either unable to complete their life cycle or can be targeted for control._x000a_Examples: China rose in cotton farms, marigold for whitefly, castor for semilooper._x000a_"/>
    <x v="1"/>
    <s v="Test"/>
    <n v="2"/>
    <m/>
  </r>
  <r>
    <m/>
    <s v="PG"/>
    <m/>
    <s v="4.1.4.2"/>
    <s v="At least one cultural measure to control pests, such as bird perches or traps (e.g., pheromone traps), shall be adopted."/>
    <s v="SF, LF"/>
    <n v="2"/>
    <s v="More than 25% of farmers are aware of at least one cultural measure to control pests and are adopting it."/>
    <s v="10-24% of farmers are aware of at least one cultural measure to control pests and are adopting it."/>
    <s v="Less than 10% of farmers are aware of at least one cultural measure to control pests and are adopting it."/>
    <s v="During farm visits, verify that farmers are aware of at least one cultural pest control method and Confirm that the farmer can explain the purpose and basic function of the adopted measure . Examples include:_x000a__x000a_Installing bird perches to promote natural predators._x000a__x000a_Using pheromone traps, yellow sticky traps, or light traps._x000a__x000a_Practicing intercropping, crop rotation, or timely weeding."/>
    <x v="2"/>
    <s v="Test"/>
    <n v="1"/>
    <m/>
  </r>
  <r>
    <m/>
    <s v="PG"/>
    <m/>
    <s v="4.1.4.3"/>
    <s v="At least one biological method, such as the release and augmentation of natural enemies, the use of microbial products, natural products/biological pesticides, or organic pest repellents (e.g., neem extract), shall be considered."/>
    <s v="SF, LF"/>
    <n v="2"/>
    <s v="More than 25% of farmers are aware of and consider at least one biological method (e.g., release and augmentation of natural enemies, use of microbial products, use of natural products/biological pesticides, organic pest repellents such as neem extract)."/>
    <s v="10-24% of farmers are aware of and consider at least one biological method (e.g., release and augmentation of natural enemies, use of microbial products, use of natural products/biological pesticides, organic pest repellents such as neem extract)."/>
    <s v="Less than 10% of farmers are aware of and consider at least one biological method (e.g., release and augmentation of natural enemies, use of microbial products, use of natural products/biological pesticides, organic pest repellents such as neem extract)."/>
    <s v="_x000a_During farm visits or interviews, confirm that farmers are aware of at least one biological method of pest control. Examples include:_x000a__x000a_Use of natural enemies, Use of microbial products, Application of neem extract, garlic-chili solution, or other organic repellents. Use of bio-pesticides approved for organic or low-impact pest control._x000a_ "/>
    <x v="2"/>
    <s v="Test"/>
    <n v="1"/>
    <m/>
  </r>
  <r>
    <m/>
    <m/>
    <m/>
    <n v="4.2"/>
    <s v="Pesticide use"/>
    <m/>
    <m/>
    <m/>
    <m/>
    <m/>
    <m/>
    <x v="0"/>
    <m/>
    <m/>
    <m/>
  </r>
  <r>
    <m/>
    <m/>
    <m/>
    <s v="4.2.1"/>
    <s v="REEL farmers strive to reduce the amounts of pesticides over time, records of pesticide use are available."/>
    <m/>
    <m/>
    <m/>
    <m/>
    <m/>
    <m/>
    <x v="0"/>
    <m/>
    <m/>
    <m/>
  </r>
  <r>
    <m/>
    <s v="PG"/>
    <m/>
    <s v="4.2.1.1"/>
    <s v="Farmers shall keep records of the types and amounts of pesticides used, along with pest and pesticide details, in the Farmer Field Book (FFB)."/>
    <s v="SF, LF"/>
    <n v="2"/>
    <s v="_x000a_All farmers keep a record of the types and amounts of pesticides used in the FFB."/>
    <s v="At least 50% of farmers keep records of the types and amounts of pesticides used in the FFB."/>
    <s v="Fewer than 50% of farmers keep records of the types and amounts of pesticides used in the FFB."/>
    <s v="During the farm visit or interview, verify that the farmer is aware of:_x000a__x000a_The types of pesticides used (chemical or biological)._x000a_The pest(s) targeted by each application._x000a_The dosage and frequency of application._x000a_Any safety precautions followed during application_x000a_Check the Farmer Field Book for clearly recorded entries, on the above. _x000a__x000a_if FFB is not available following methods can be used; check for  Empty pesticide containers or packaging._x000a_Purchase receipts or invoices from agri-input dealers._x000a_Pest scouting reports, if maintained at group/cluster level."/>
    <x v="2"/>
    <s v="Test"/>
    <n v="1"/>
    <m/>
  </r>
  <r>
    <m/>
    <s v="PG"/>
    <m/>
    <s v="4.2.1.2"/>
    <s v="With the help of usage records and inventories, farmers shall demonstrate that pesticide application follows a downward trend and is applied only as needed."/>
    <s v="SF, LF"/>
    <n v="3"/>
    <s v="_x000a_With the use of these records, farmers can demonstrate a downward trend in pesticide use."/>
    <s v="The records maintained are not regular enough to demonstrate the trend."/>
    <s v="_x000a_No records are maintained, so it is not possible to deduce the pesticide use trend."/>
    <s v="Farmers should maintain clear records of pesticide use, including type, quantity, date of application, and target pest. These records should show a declining trend in pesticide use over time. During verification, assess whether pesticides are applied only when necessary, based on pest scouting, economic thresholds, or agronomic recommendations. Cross-check this information through:_x000a__x000a_Farmer Field Book (FFB) entries or other documentation_x000a_Pesticide inventories or purchase records_x000a_Farmer interviews to confirm decision-making and awareness_x000a_Visual farm observation for evidence of reduced dependency"/>
    <x v="2"/>
    <s v="Test"/>
    <n v="1"/>
    <m/>
  </r>
  <r>
    <m/>
    <s v="PG"/>
    <m/>
    <s v="4.2.1.3"/>
    <s v="Farmers shall prefer the selection of pesticides with the lowest toxicity levels."/>
    <s v="SF, LF"/>
    <n v="2"/>
    <s v="_x000a_More than 80% of farmers are informed of this practice, can recall it, and also apply it."/>
    <s v="Between 50% and 79% of farmers are informed of this practice, can recall it, and also apply it."/>
    <s v="_x000a_Fewer than 50% of farmers are informed of this practice, or they don't recall it or apply it."/>
    <s v="Farmers shall prefer selecting pesticides with the lowest toxicity levels (e.g., products classified as Green or Blue label in India). During Audit:_x000a__x000a_Interview farmers to assess their awareness of pesticide toxicity categories and their ability to identify and choose low-toxicity options._x000a__x000a_Verify Farmer Field Book (FFB) or pesticide purchase records to cross-check the types of pesticides used._x000a__x000a_Check if farmers avoid products labelled Red or Yellow and whether they have been trained or informed on reading pesticide labels and understanding toxicity symbols._x000a__x000a_Observe if labelled pesticide containers are stored on-site and inspect for the colour codes if necessary._x000a_ "/>
    <x v="2"/>
    <s v="Test"/>
    <n v="1"/>
    <m/>
  </r>
  <r>
    <s v="R"/>
    <s v="PG"/>
    <m/>
    <s v="4.2.1.4"/>
    <s v="The activities of phasing out synthetic pesticides and their replacement with organic inputs shall be constantly promoted during training."/>
    <s v="SF, LF"/>
    <n v="3"/>
    <s v="There is evidence that all farmers have been and are being instructed on this practice, and it has been phased out."/>
    <s v="There is evidence that all farmers have been and are being instructed on this practice, but no activities for phasing out the use of synthetic pesticides have been implemented."/>
    <s v="No such activity has been implemented. "/>
    <s v="Ask farmers whether they have received training or awareness sessions on reducing or eliminating synthetic pesticide use._x000a__x000a_Confirm if they are aware of or have started replacing synthetic pesticides with alternatives such as:Neem extract, Cow dung-based solutions (e.g., Jeevamrut, Beejamrut),microbial formulations, Biological pest control agents_x000a__x000a_Check training records, IEC materials, or photos showing demonstration of organic alternatives. Review training logs, farmer attendance sheets, and training content that includes pesticide phase-out and organic replacements. Confirm that this is an ongoing activity, not a one-time message._x000a__x000a_Review Farmer Field Book (FFB) or any available records to check if organic inputs are being recorded. If FFB is not available, cross-verify with input supply records or PG-level logs if any"/>
    <x v="2"/>
    <s v="Test"/>
    <n v="1"/>
    <m/>
  </r>
  <r>
    <s v="R"/>
    <s v="PG"/>
    <m/>
    <s v="4.2.1.5"/>
    <s v="No synthetic pesticides shall be applied within 10 meters of any permanent water body."/>
    <s v="SF, LF"/>
    <n v="2"/>
    <s v="_x000a_There is evidence that all farmers were instructed on this practice and do not apply synthetic pesticides within 10 meters of any permanent water body."/>
    <s v="There is evidence that all farmers were instructed on this practice, but some farmers (less than 10%) still apply synthetic pesticides within 10 meters of any permanent water body."/>
    <s v="Not all farmers were instructed on this practice, or more than 10% of farmers applied synthetic pesticides within 10 meters of any permanent water body."/>
    <s v="Ask farmers if they have received training or instruction about the restriction on applying synthetic pesticides near permanent water bodies. Confirm whether they are aware of what a permanent water body is and the 10-meter buffer rule._x000a_Identify if the plot is located near any permanent water body._x000a__x000a_Observe whether there is evidence of recent pesticide application (e.g., spray marks, containers, residue) within 10 meters of these water bodies._x000a__x000a_Permanent water body refers to any natural or artificial source of water such as a river, lake, pond, canal, or reservoir that retains water year-round, regardless of rainfall. These serve as continuous sources of water for irrigation, livestock, or other agricultural and community uses"/>
    <x v="2"/>
    <s v="Test"/>
    <n v="1"/>
    <m/>
  </r>
  <r>
    <m/>
    <m/>
    <m/>
    <s v="4.2.2"/>
    <s v="WHO Class Ia and Ib substances and those banned by international conventions (POP/PIC/Montreal/Stockholm) are not used."/>
    <m/>
    <m/>
    <m/>
    <m/>
    <m/>
    <m/>
    <x v="0"/>
    <m/>
    <m/>
    <m/>
  </r>
  <r>
    <m/>
    <s v="PG"/>
    <s v="M"/>
    <s v="4.2.2.1"/>
    <s v="Cotton farmers shall not use pesticides containing substances listed in WHO Classes Ia and Ib."/>
    <s v="SF, LF"/>
    <n v="3"/>
    <s v="Pesticides containing ingredients listed in WHO classes Ia and Ib are not used."/>
    <s v="Evidence shows that these pesticides are not used, but farmers have not been trained to consciously opt out of using them."/>
    <s v="_x000a_Evidence shows the use of pesticides containing ingredients listed in WHO classes Ia and Ib."/>
    <s v="WHO Class Ia and Ib pesticides are classified by the World Health Organization as extremely hazardous (Class Ia) and highly hazardous (Class Ib) based on their acute toxicity. These substances pose serious health and environmental risks and are prohibited in most sustainable farming systems._x000a__x000a_To verify compliance with the requirement that cotton farmers shall not use pesticides listed under WHO Class Ia and Ib, both farmer-level awareness and Producer Group (PG)-level systems need to be in place. Farmers should have been trained on the banned substances and should be able to confirm during interviews that they are not using such pesticides. Their Farmer Field Book (FFB) should reflect only permitted products, and during farm visits, there should be no containers or signs of prohibited substances._x000a__x000a_At the PG level, a clear list of banned WHO Class Ia and Ib pesticides should be maintained and made available to all farmers, preferably in the local language. The PG should also promote and document safer alternatives such as neem-based biopesticides, microbial solutions, or lower-toxicity Class III pesticides. Regular internal monitoring should be conducted to ensure compliance, and any non-compliance should be addressed with appropriate follow-up. PGs should retain training records and monitoring reports as evidence. Over time, a shift towards safer alternatives should be visible through both field observations and FFB records."/>
    <x v="2"/>
    <s v="Test"/>
    <n v="1"/>
    <m/>
  </r>
  <r>
    <m/>
    <s v="PG"/>
    <s v="M"/>
    <s v="4.2.2.2"/>
    <s v="Cotton farmers shall not use any substances listed as prohibited synthetic agrochemicals &amp; pesticides by the international protocols or governance bodies followed by CottonConnect, including WHO, POP, PIC, and Montreal._x000a_Reference: _x000a_i. WHO- https://www.who.int/publications or_x000a_https://www.who.int/publications/i/item/9789240005662_x000a_ii. POP- https://echa.europa.eu/list-of-substances-subject-to-pops-regulation or http://chm.pops.int/Convention/ConventionText/tabid/2232/Default.aspx_x000a_iii. PIC- https://echa.europa.eu/information-on-chemicals/pic/chemicals or_x000a_http://www.pic.int/TheConvention/Overview/TextoftheConvention/tabid/1048/language/en-US/Default.aspx_x000a_iv. MONTREAL- https://ozone.unep.org/treaties/montreal-protocol"/>
    <s v="SF, LF"/>
    <n v="3"/>
    <s v="Synthetic agrochemicals &amp; pesticides banned by international conventions are not used"/>
    <s v="Evidence shows it is not used, but farmer have not been trained to consciously opt out of using these synthetic agrochemicals &amp; pesticides"/>
    <s v="Evidence shows use of synthetic agrochemicals &amp; pesticides banned by international conventions"/>
    <s v="cotton farmers shall not use any substances listed as prohibited synthetic agrochemicals and pesticides under international conventions and governance bodies recognized by CottonConnect, including the WHO (Class Ia and Ib), Stockholm POPs Convention, Rotterdam PIC Convention, and the Montreal Protocol. Farmers must be made aware of these restrictions through regular training sessions. At the PG level, a list of banned substances shall be maintained and shared with farmers, along with guidance on safer alternatives. Compliance shall be monitored through regular farmer interviews, inspections, and verification of records such as the Farmer Field Book (FFB), ensuring that the use of hazardous pesticides is actively avoided and documented alternatives are promoted._x000a_"/>
    <x v="2"/>
    <s v="Test"/>
    <n v="1"/>
    <m/>
  </r>
  <r>
    <m/>
    <s v="PG"/>
    <m/>
    <s v="4.2.2.3"/>
    <s v="A list of locally available safe pesticides shall be provided to the farmer groups."/>
    <s v="SF"/>
    <n v="1"/>
    <s v="More than 80% of farmers are informed about such detail"/>
    <s v="Between 50% and 79% percent of farmers are informed about such detail"/>
    <s v="Less than 50% of farmers are informed about such details or information is not updated or there is no detail."/>
    <s v="A list of locally available and recommended safe pesticides shall be maintained and made accessible at the Producer Group (PG), Field Executive, and farmer group levels. This list should be based on national regulations and aligned with CottonConnect and standard-specific requirements.  During farm visits, it should be observed that farmers are aware of and using the recommended safe pesticides. Supporting records and training materials must be available to verify the dissemination and adoption of this information."/>
    <x v="2"/>
    <s v="Test"/>
    <n v="1"/>
    <m/>
  </r>
  <r>
    <m/>
    <m/>
    <m/>
    <s v="4.2.3"/>
    <s v="Substances that figure on the REEL Prohibited Pesticide List  must be phased out over a period of 5 years (20% p.a.)."/>
    <m/>
    <m/>
    <m/>
    <m/>
    <m/>
    <m/>
    <x v="0"/>
    <m/>
    <m/>
    <m/>
  </r>
  <r>
    <m/>
    <s v="PG"/>
    <m/>
    <s v="4.2.3.1"/>
    <s v="Cotton farmers shall not use substances listed on the REEL Prohibited Pesticide List."/>
    <s v="SF, LF"/>
    <n v="3"/>
    <s v="Pesticides in REEL prohibited pesticide list is not used"/>
    <s v="Evidence shows it is not used, but farmer has not been trained to consciously opt out of using these pesticides"/>
    <s v="Evidence show use of these pesticides"/>
    <s v="Cotton farmers shall not use any substances listed on the REEL Prohibited Pesticide List. There should be clear evidence that farmers have been trained on this list, and that the information has been regularly communicated to them through trainings or awareness sessions. During farm visits and interviews, it should be verified that farmers are aware of the prohibited substances and are not using them. The Producer Group (PG) should maintain records of training sessions and ensure that monitoring mechanisms are in place to verify compliance."/>
    <x v="2"/>
    <s v="Test"/>
    <n v="1"/>
    <m/>
  </r>
  <r>
    <m/>
    <m/>
    <m/>
    <s v="4.2.4"/>
    <s v="Pesticides are officially registered in the country, and crop and pest specificity is warranted."/>
    <m/>
    <m/>
    <m/>
    <m/>
    <m/>
    <m/>
    <x v="0"/>
    <m/>
    <m/>
    <m/>
  </r>
  <r>
    <m/>
    <s v="PG"/>
    <m/>
    <s v="4.2.4.1"/>
    <s v="Cotton farmers shall only use pesticides that are officially registered in the country."/>
    <s v="SF, LF"/>
    <n v="2"/>
    <s v="Pesticides used are officially registered in the country"/>
    <s v="Farmers are not trained to look at registration details of pesticides"/>
    <s v="Evidence shows that pesticides that are not registered have been used"/>
    <s v="Cotton farmers shall only use pesticides that are officially registered in the country. There should be documented evidence that farmers have been trained on this requirement, and that the list of approved pesticides is made available to them. During farm visits and interviews, it should be confirmed that only registered pesticides are in use. The Producer Group (PG) should maintain records of training sessions and regularly verify compliance through field-level monitoring and review of pesticide purchase or usage data._x000a_ "/>
    <x v="2"/>
    <s v="Test"/>
    <n v="1"/>
    <m/>
  </r>
  <r>
    <m/>
    <s v="PG"/>
    <m/>
    <s v="4.2.4.2"/>
    <s v="The crop specificity of used pesticides shall be guaranteed."/>
    <s v="SF, LF"/>
    <n v="3"/>
    <s v="_x000a_The crop specificity of used pesticides is guaranteed."/>
    <s v="Farmers are not trained in this subject, even though it is evident that only crop-specific pesticides have been used."/>
    <s v="The crop specificity of used pesticides is not guaranteed."/>
    <s v="The crop specificity of used pesticides shall be guaranteed. There should be evidence that farmers have been trained on selecting and applying pesticides appropriate to specific crops. During farm visits and farmer interviews, it should be confirmed that the pesticides being used are suitable for cotton or other cultivated crops. This can be cross-verified through the Farmer Field Book (FFB), pesticide packaging, and guidance materials provided during training. The Producer Group (PG) should monitor and document compliance regularly. _x000a__x000a_Crop specificity of used pesticides means that the pesticides being applied are suitable and officially approved for the particular crop being cultivated - in this case, cotton_x000a_ "/>
    <x v="2"/>
    <s v="Test"/>
    <n v="1"/>
    <m/>
  </r>
  <r>
    <m/>
    <s v="PG"/>
    <m/>
    <s v="4.2.4.3"/>
    <s v="Pesticides used shall be specifically permitted for combating the target pest."/>
    <s v="SF, LF"/>
    <n v="2"/>
    <s v="Pesticide used is pest specific"/>
    <s v="Famers are not trained in this subject, even though it can be seen that pest specific pesticides have been used."/>
    <s v="Non specific pesticides are used"/>
    <s v="There should be evidence that farmers have been trained to use pesticides specifically approved for controlling the identified target pests. It should be confirmed through interviews and records that only such permitted pesticides are being applied accordingly"/>
    <x v="2"/>
    <s v="Test"/>
    <n v="1"/>
    <m/>
  </r>
  <r>
    <m/>
    <m/>
    <m/>
    <n v="4.3"/>
    <s v="Safe Handling"/>
    <m/>
    <m/>
    <m/>
    <m/>
    <m/>
    <m/>
    <x v="0"/>
    <m/>
    <m/>
    <m/>
  </r>
  <r>
    <m/>
    <m/>
    <m/>
    <s v="4.3.1"/>
    <s v="Pesticides are safely stored, handled and disposed."/>
    <m/>
    <m/>
    <m/>
    <m/>
    <m/>
    <m/>
    <x v="0"/>
    <m/>
    <m/>
    <m/>
  </r>
  <r>
    <m/>
    <s v="PG"/>
    <m/>
    <s v="4.3.1.1"/>
    <s v="Pesticides shall be safely stored and kept out of children's reach."/>
    <s v="SF"/>
    <n v="2"/>
    <s v="_x000a_Pesticides are safely stored and kept out of children's reach in more than 80% of the cases."/>
    <s v="Pesticides are safely stored and kept out of children's reach in 50% to 79% of the cases."/>
    <s v="Pesticides are safely stored and kept out of children's reach in fewer than 50% of the cases."/>
    <s v="During the farm visit, it should be physically observed and confirmed through farmer interviews that pesticides are safely stored in a secure location and kept out of reach of children"/>
    <x v="2"/>
    <s v="Test"/>
    <n v="1"/>
    <m/>
  </r>
  <r>
    <m/>
    <s v="PG"/>
    <m/>
    <s v="4.3.1.2"/>
    <s v="Farmers shall use appropriate personal protective equipment (PPE) for spraying."/>
    <s v="SF, LF"/>
    <n v="2"/>
    <s v="Appropriate personal protective equipment (PPE) is used while spraying."/>
    <s v="PPE is not found to be adequate or complete for spraying."/>
    <s v="PPE is not used while spraying."/>
    <s v="armers shall use appropriate personal protective equipment (PPE) during pesticide application to minimise health risks and ensure safe handling. PPE must include, at minimum, gloves, masks, protective clothing, and closed footwear, as guided in farmer training. The use of PPE shall be regularly promoted, monitored, and supported by the Producer Group (PG) to ensure full compliance. _x000a_When formal PPE is not available, farmers shall use locally available alternatives that offer a reasonable level of protection"/>
    <x v="2"/>
    <s v="Test"/>
    <n v="1"/>
    <m/>
  </r>
  <r>
    <m/>
    <s v="PG"/>
    <m/>
    <s v="4.3.1.3"/>
    <s v="Pesticide containers shall not be stored, handled, emptied, disposed of, or left unattended in a manner that may present a hazard to persons, animals, food, feed, crops, or property."/>
    <s v="SF, LF"/>
    <n v="2"/>
    <s v="It is applicable by more than 80% of the farmers"/>
    <s v="It is applicable by more 50% to 79% of the farmers"/>
    <s v="It is applicable by less than 50% of the farmers"/>
    <s v="During the farm visit, physically verify and interview the farmer to confirm that pesticide containers are stored safely in a locked, well-ventilated area, separate from food, animal feed, and drinking water. The storage area should be dry, cool, and shielded from direct sunlight to prevent chemical degradation. Containers must not be left unattended or disposed of in a way that poses a risk to people, animals, crops, or the environment. Compliance includes responsible handling, proper labelling, and safe disposal practices."/>
    <x v="2"/>
    <s v="Test"/>
    <n v="1"/>
    <m/>
  </r>
  <r>
    <m/>
    <m/>
    <m/>
    <n v="5"/>
    <s v="Water Management"/>
    <m/>
    <m/>
    <m/>
    <m/>
    <m/>
    <m/>
    <x v="0"/>
    <m/>
    <m/>
    <m/>
  </r>
  <r>
    <m/>
    <m/>
    <m/>
    <n v="5.0999999999999996"/>
    <s v="Sustainable water sources"/>
    <m/>
    <m/>
    <m/>
    <m/>
    <m/>
    <m/>
    <x v="0"/>
    <m/>
    <m/>
    <m/>
  </r>
  <r>
    <m/>
    <m/>
    <m/>
    <s v="5.1.1"/>
    <s v="Sources of water for irrigation of cotton fields stems are identified and preserved."/>
    <m/>
    <m/>
    <m/>
    <m/>
    <m/>
    <m/>
    <x v="0"/>
    <m/>
    <m/>
    <m/>
  </r>
  <r>
    <m/>
    <s v="PG"/>
    <m/>
    <s v="5.1.1.1"/>
    <s v="The farm owner shall identify all water sources for the irrigation of cotton fields."/>
    <s v="SF, LF"/>
    <n v="2"/>
    <s v="All sources of irrigation water are identified and known."/>
    <s v="Some farmers have not identified all the irrigation sources "/>
    <s v="Irrigation sources have not been identified."/>
    <s v="Farmers must be aware of all sources of irrigation water used on their farms. This information should be accurately recorded in the farmer profile and verified during farm visits. The farm owner is responsible for identifying and documenting all water sources used for irrigating cotton fields."/>
    <x v="2"/>
    <s v="Test"/>
    <n v="1"/>
    <m/>
  </r>
  <r>
    <m/>
    <s v="PG"/>
    <m/>
    <s v="5.1.1.2"/>
    <s v="The cotton farmer shall be clear about the volumes of water that can be used to avoid depleting the source(s)."/>
    <s v="SF, LF"/>
    <n v="3"/>
    <s v="_x000a_The farmer is aware of the capacity of the source and does not overdraw from it."/>
    <s v="Farmers are aware of the capacity of the water source, but sometimes tend to draw water beyond the limit."/>
    <s v="Farmers are not aware of the capacity of the water source."/>
    <s v="The farmer understands the estimated capacity or recharge rate of the water source(s) and plans irrigation accordingly to ensure that water extraction remains within sustainable limits. The farmer avoids practices that could lead to overuse or depletion of the source."/>
    <x v="2"/>
    <s v="Test"/>
    <n v="1"/>
    <m/>
  </r>
  <r>
    <m/>
    <s v="PG"/>
    <m/>
    <s v="5.1.1.3"/>
    <s v="Water availability from the chosen source(s) shall be sufficient from the start of cotton production."/>
    <s v="SF, LF"/>
    <n v="2"/>
    <s v="Evidence shows that the availability of water in the sources has been sufficient since the start of cotton production, and farmers are watchful of it."/>
    <s v="_x000a_Evidence shows that the water source is sufficient, but the farmers are not conscious of this."/>
    <s v="_x000a_Evidence shows that the water source has been depleting."/>
    <s v="Evidence confirms that water availability from the selected source(s) has been sufficient since the start of cotton production, and farmers actively monitor the status of these sources to ensure continued adequacy._x000a__x000a_Evidence of sufficient water availability can be gathered through practical field-level observations and farmer interactions. During farm visits, staff can assess the health of the cotton crop-absence of wilting or stress indicates adequate irrigation. Farmers can be interviewed to confirm that they faced no water shortages during the season and that their primary water source, such as a borewell, tank, or canal, remained reliable. _x000a__x000a_In rainfed areas, rainfall data or community records may help demonstrate sufficiency. Even without technical measurements, consistent crop performance and farmer awareness of water usage patterns are practical and reliable indicators that the source has been adequate for cotton production"/>
    <x v="2"/>
    <s v="Test"/>
    <n v="1"/>
    <m/>
  </r>
  <r>
    <m/>
    <s v="PG"/>
    <m/>
    <s v="5.1.1.4"/>
    <s v="The cotton farmer shall be able to demonstrate legal authorisation to extract water."/>
    <s v="SF, LF"/>
    <n v="2"/>
    <s v="_x000a_The cotton farmer has legal ownership or user rights to the water."/>
    <s v="_x000a_There are no formal legal procedures, but usufruct rights are established."/>
    <s v="Usufruct rights are not established, and there is constant conflict in the village regarding water use."/>
    <s v="Evidence of legal authorization to extract water should be available at the farmer level (applicable only for canal water)"/>
    <x v="2"/>
    <s v="Test"/>
    <n v="1"/>
    <m/>
  </r>
  <r>
    <s v="R"/>
    <s v="PG"/>
    <m/>
    <s v="5.1.1.5"/>
    <s v="Integrated Water Management practices shall be applied._x000a_Guidance: Integrated Water Management (IWM) aims to efficiently and sustainably manage water resources for crop production, promoting water conservation, and minimizing environmental impact through a holistic approach. _x000a_Key Components of IWM in Agriculture:_x000a_i. Efficient Irrigation Systems: Implementing technologies like drip irrigation, micro-sprinklers, and surge irrigation to minimize water loss. _x000a_ii. Demand-Based Irrigation: Scheduling irrigation based on crop water needs, soil moisture levels, and weather conditions. _x000a_iii. Water Harvesting: Collecting and storing rainwater for later use, especially during dry periods (wherever feasible)._x000a_iv. Soil Water Management: Improving soil structure and water-holding capacity through practices like mulching and cover cropping_x000a_v. Sustainable Groundwater Extraction: Monitoring groundwater extraction to prevent depletion. "/>
    <s v="SF, LF"/>
    <n v="2"/>
    <s v="_x000a_There is evidence that more than 80% of the farmers have been instructed on integrated water management practices, and those practices are being followed."/>
    <s v="There is evidence that between 50% and 79% of the farmers have been instructed on integrated water management practices, and those practices are being followed."/>
    <s v="_x000a_There is no evidence, or fewer than 50% of the farmers have been instructed on integrated water management practices or follow such practices."/>
    <s v="Integrated Water Management (IWM) refers to the efficient, sustainable, and site-specific use of water resources for agricultural purposes. It aims to optimize water use for crop production while conserving water, maintaining soil health, and minimizing negative environmental impacts_x000a__x000a_During farm visits, it should be observed whether farmers have adopted relevant practices such as:_x000a_Use of water-efficient irrigation methods (e.g., drip or sprinkler systems)_x000a_Scheduled irrigation based on crop needs and soil moisture levels_x000a_Water harvesting or storage systems (e.g., ponds, bunds, check dams)_x000a_Measures to reduce runoff and improve groundwater recharge_x000a_Preventing over-irrigation or waterlogging_x000a_Farmer awareness of local water availability and climate considerations"/>
    <x v="2"/>
    <s v="Test"/>
    <n v="1"/>
    <m/>
  </r>
  <r>
    <s v="R"/>
    <s v="PG"/>
    <m/>
    <s v="5.1.1.6"/>
    <s v="There shall be no evidence that water extraction and wastewater disposal lead to the depletion of natural water sources on the farm or within a 200-meter radius of the farm."/>
    <s v="SF, LF"/>
    <n v="3"/>
    <s v="Sufficient verifiable evidence exists of the adoption of practices implemented to avoid water extraction and wastewater discharge that could lead to the depletion of natural water sources on the farm or in the surrounding neighbourhood within a radius of 200 meters."/>
    <s v="Partially implemented, with verifiable evidence of the adoption of practices to avoid water extraction and wastewater discharge that could lead to the depletion of natural water sources on the farm or in the surrounding neighbourhood within a radius of 200 meters."/>
    <s v="_x000a_There is no verifiable evidence of the adoption of practices to avoid water extraction and wastewater discharge that could lead to the depletion of natural water sources on the farm or in the surrounding neighbourhood within a radius of 200 meters."/>
    <s v="Sufficient and verifiable evidence must demonstrate that the farmer has implemented responsible water use and wastewater management practices. These practices should prevent negative impacts on nearby natural water bodies-such as rivers, streams, ponds, wells, or wetlands._x000a__x000a_Evidence may include observations during the farm visit, interviews with farmers, visible infrastructure (e.g., soak pits, water reuse systems), and absence of visible pollution or drying water sources near the farm.."/>
    <x v="2"/>
    <s v="Test"/>
    <n v="1"/>
    <m/>
  </r>
  <r>
    <m/>
    <m/>
    <m/>
    <s v="5.1.2"/>
    <s v="Producer groups adopt initiatives to preserve source of water"/>
    <m/>
    <m/>
    <m/>
    <m/>
    <m/>
    <m/>
    <x v="0"/>
    <m/>
    <m/>
    <m/>
  </r>
  <r>
    <s v="R"/>
    <s v="PG"/>
    <m/>
    <s v="5.1.2.1"/>
    <s v="Innovative techniques for on-farm water harvesting shall be actively promoted."/>
    <s v="SF"/>
    <n v="2"/>
    <s v="There is evidence that more than 80% of the farmers have been instructed on this measure and are following it."/>
    <s v="There is evidence that between 50% and 79% of the farmers have been instructed on this measure and are following it."/>
    <s v="There is no evidence, or fewer than 50% of the farmers have been instructed on this measure or are following it."/>
    <s v="_x000a_During the farm visit, it should be observed that farmers are aware of and, where feasible, have adopted innovative water harvesting practices. These may include:_x000a__x000a_Rainwater harvesting systems (e.g., collection from rooftops or sheds)_x000a_Surface runoff collection structures (e.g., farm ponds, bunds, trenches)_x000a_Groundwater recharge techniques (e.g., recharge pits, check dams)_x000a__x000a_Visual verification, discussions with farmers, and supporting documentation (if available) can confirm the presence and maintenance of such system.  The PG can consolidate those innovative efforts and document it."/>
    <x v="2"/>
    <s v="Test"/>
    <n v="1"/>
    <m/>
  </r>
  <r>
    <m/>
    <m/>
    <m/>
    <n v="5.2"/>
    <s v="Quality of Irrigation water"/>
    <m/>
    <m/>
    <m/>
    <m/>
    <m/>
    <m/>
    <x v="0"/>
    <m/>
    <m/>
    <m/>
  </r>
  <r>
    <m/>
    <m/>
    <m/>
    <s v="5.2.1"/>
    <s v="Producer groups adopt initiatives to preserve source of water"/>
    <m/>
    <m/>
    <m/>
    <m/>
    <m/>
    <m/>
    <x v="0"/>
    <m/>
    <m/>
    <m/>
  </r>
  <r>
    <m/>
    <s v="PG"/>
    <m/>
    <s v="5.2.1.1"/>
    <s v="Untreated sewage water shall not be used in cotton fields."/>
    <s v="SF, LF"/>
    <n v="3"/>
    <s v="_x000a_Untreated sewage water is not used in the cotton fields."/>
    <s v="In some places, open defecation is found in the farms, but sewage water is not channelled into cotton fields"/>
    <s v="Sewage water is seen flowing into the fields"/>
    <s v="_x000a_During the farm visit, it should be visually verified and confirmed through farmer interviews that untreated sewage water is not being used for irrigation or any other farm activity._x000a_ _x000a_Untreated sewage water is dirty, unsafe water that contains waste and harmful substances. It should never be used for growing crops like cotton, as it can damage soil, harm health, and pollute the environment."/>
    <x v="2"/>
    <s v="Test"/>
    <n v="1"/>
    <m/>
  </r>
  <r>
    <m/>
    <m/>
    <m/>
    <n v="5.3"/>
    <s v="Sustainable Use of water"/>
    <m/>
    <m/>
    <m/>
    <m/>
    <m/>
    <m/>
    <x v="0"/>
    <m/>
    <m/>
    <m/>
  </r>
  <r>
    <m/>
    <m/>
    <m/>
    <s v="5.3.1"/>
    <s v="Measures to optimize water use for irrigation of cotton fields have been adopted"/>
    <m/>
    <m/>
    <m/>
    <m/>
    <m/>
    <m/>
    <x v="0"/>
    <m/>
    <m/>
    <m/>
  </r>
  <r>
    <m/>
    <s v="PG"/>
    <m/>
    <s v="5.3.1.1"/>
    <s v="The cotton farmer shall have a good understanding of the watering needs of cotton."/>
    <s v="SF, LF"/>
    <n v="2"/>
    <s v="All cotton farmers are aware of the watering requirement of cotton"/>
    <s v="Only some farmers exhibit an understanding of the water need of cotton"/>
    <s v="more than 50% farmers do not understand the water need of cotton"/>
    <s v="_x000a_During the farmer interview, confirm that farmers are aware of the specific water requirements of cotton at different growth stages (e.g., germination, flowering, boll formation). They should also be able to explain how they adjust irrigation practices based on seasonal conditions, soil type, and water availability._x000a__x000a_"/>
    <x v="2"/>
    <s v="Test"/>
    <n v="1"/>
    <m/>
  </r>
  <r>
    <m/>
    <s v="PG"/>
    <m/>
    <s v="5.3.1.2"/>
    <s v="The rainfall pattern shall be taken into account when watering cotton fields."/>
    <s v="SF, LF"/>
    <n v="2"/>
    <s v="80% and more farmers aware of considering rainfall pattern when watering cotton fields"/>
    <s v="50 - 79% farmers aware of considering rainfall pattern when watering cotton fields"/>
    <s v="Less than 50% and more farmers aware of considering rainfall pattern when watering cotton fields"/>
    <s v="During farmer interviews, confirm that farmers are aware of and consider local rainfall patterns before irrigating their cotton fields. They should be able to explain how they adjust irrigation timing or quantity based on recent or expected rainfall. This practice helps prevent overwatering, conserves water, and ensures healthier crop growth. Record examples shared by farmers to support verification."/>
    <x v="2"/>
    <s v="Test"/>
    <n v="1"/>
    <m/>
  </r>
  <r>
    <m/>
    <s v="PG"/>
    <m/>
    <s v="5.3.1.3"/>
    <s v="The timing of irrigation shall follow the physiological requirements of the cotton plant."/>
    <s v="SF, LF"/>
    <n v="2"/>
    <s v="80% and more farmers are aware of the timing of irrigation follows physiological requirements of the cotton plant."/>
    <s v="50 - 79%  farmers are aware of the timing of irrigation follows physiological requirements of the cotton plant."/>
    <s v="Less than 50%  farmers are aware of the timing of irrigation follows physiological requirements of the cotton plant."/>
    <s v="farmers should be aware of and follow irrigation methods based on the physiological requirements of the cotton plant._x000a_"/>
    <x v="2"/>
    <s v="Test"/>
    <n v="1"/>
    <m/>
  </r>
  <r>
    <m/>
    <s v="PG"/>
    <m/>
    <s v="5.3.1.4"/>
    <s v="Farmers shall accurately record and recall the volume of water used for irrigation to support efficient water management and sustainable practices"/>
    <s v="SF"/>
    <n v="3"/>
    <s v="80% and more of the farmers recall to the volume of water used for irrigation"/>
    <s v="Between 50% and 79% % of the farmers recall to the volume of water used for irrigation"/>
    <s v="Less than 50% of the farmers recall to the volume of water used for irrigation"/>
    <s v="Farmers should be aware of and apply irrigation practices aligned with the growth stages of the cotton plant-for example, adequate moisture during germination, flowering, and boll formation, and reduced watering during maturation. During interviews, verify that farmers understand these critical stages and adjust their irrigation accordingly. Observations from farm visits and records (if available) should support this"/>
    <x v="2"/>
    <s v="Test"/>
    <n v="1"/>
    <m/>
  </r>
  <r>
    <m/>
    <s v="PG"/>
    <m/>
    <s v="5.3.1.5"/>
    <s v="The most effective and affordable irrigation method available in the region shall be used by cotton farmers."/>
    <s v="SF, LF"/>
    <n v="3"/>
    <s v="80% and more farmers are aware of the most effective irrigation method that is available in the region and affordable is being used."/>
    <s v="50 - 79% and more farmers are aware of the most effective irrigation method that is available in the region and affordable is being used."/>
    <s v="Less than 50% and more farmers are aware of the most effective irrigation method that is available in the region and affordable is being used."/>
    <s v="farmers should be aware of the most effective irrigation method that is available in the region and affordable is being used._x000a_Eg. Drip irrigation, alternate Furrow irrigation_x000a_The most effective and affordable irrigation method is a system that maximizes water use efficiency, improves crop yield, and reduces labour and input costs."/>
    <x v="2"/>
    <s v="Test"/>
    <n v="1"/>
    <m/>
  </r>
  <r>
    <m/>
    <s v="PG"/>
    <m/>
    <s v="5.3.1.6"/>
    <s v="The irrigation equipment shall be properly maintained."/>
    <s v="SF"/>
    <n v="2"/>
    <s v="Standard maintenance practice is observed for irrigation equipment"/>
    <s v="More than 50% of the farmers follow standard maintenance practices"/>
    <s v="Less than 50% of the farmers do not follow standard irrigation practices"/>
    <s v="This should be observed during the farm visit. Farmers are expected to follow standard practices for maintaining irrigation systems. All equipment-such as pipes, valves, pumps, filters, and emitters-should be regularly inspected and maintained to ensure efficient operation. Filters should be cleaned weekly, pipelines checked for leaks or blockages, and any damaged parts promptly repaired or replaced. Proper maintenance helps conserve water, reduce energy use, and support consistent crop performance."/>
    <x v="2"/>
    <s v="Test"/>
    <n v="1"/>
    <m/>
  </r>
  <r>
    <m/>
    <s v="PG"/>
    <m/>
    <s v="5.3.1.7"/>
    <s v="The appropriate method of water discharge or drainage shall be followed during heavy rainfall or flood."/>
    <s v="SF, LF"/>
    <n v="1"/>
    <s v="80% and more of the farmers follow appropriate methods of water discharge/drainage during heavy rainfall or flood."/>
    <s v="Between 50% and 79% % of the farmers follow appropriate methods of water discharge/drainage during heavy rainfall or flood."/>
    <s v="Less than 50% of the farmers follow appropriate methods of water discharge/drainage during heavy rainfall or flood."/>
    <s v="During the farmer interview, assess whether the farmer is aware of and implements suitable water discharge or drainage methods during periods of heavy rainfall or flooding. This includes practices such as maintaining field drainage channels, using contour bunds, or diverting excess water to safe outlets to prevent crop damage, soil erosion, and waterlogging. Proper drainage ensures field conditions remain suitable for crop growth and minimizes environmental impacts"/>
    <x v="2"/>
    <s v="Test"/>
    <n v="1"/>
    <m/>
  </r>
  <r>
    <m/>
    <m/>
    <m/>
    <n v="6"/>
    <s v="Ecosystem protection and conservation of high carbon stock areas"/>
    <m/>
    <m/>
    <m/>
    <m/>
    <m/>
    <m/>
    <x v="0"/>
    <m/>
    <m/>
    <m/>
  </r>
  <r>
    <m/>
    <m/>
    <m/>
    <n v="6.1"/>
    <s v="Forest conservation and protection of sensitive areas"/>
    <m/>
    <m/>
    <m/>
    <m/>
    <m/>
    <m/>
    <x v="0"/>
    <m/>
    <m/>
    <m/>
  </r>
  <r>
    <m/>
    <m/>
    <m/>
    <s v="6.1.1"/>
    <s v="New lands for cotton cultivation will not be developed through deforestation, on protected land or in areas of high biodiversity."/>
    <m/>
    <m/>
    <m/>
    <m/>
    <m/>
    <m/>
    <x v="0"/>
    <m/>
    <m/>
    <m/>
  </r>
  <r>
    <m/>
    <s v="PG"/>
    <s v="M"/>
    <s v="6.1.1.1"/>
    <s v="Primary forests and land protected by law shall not be destroyed for the purpose of cotton cultivation."/>
    <s v="SF, LF"/>
    <n v="1"/>
    <s v="80% or more farmers are aware that primary forests and land protected by law are not to be destroyed for the purpose of cotton cultivation."/>
    <s v="50-79% of farmers are aware that primary forests and land protected by law are not to be destroyed for the purpose of cotton cultivation."/>
    <s v="Less than 50% of the farmers are aware, and evidence exists that primary forests and land protected by law are being destroyed for cotton cultivation."/>
    <s v="At the Producer Group (PG) level, there must be a clear understanding of whether any primary forests or legally protected lands exist within the operational villages. A list of such areas should be maintained with input from farmers, community leaders, local government records, or forest officials._x000a__x000a_Farmers must be informed that clearing or cultivating these lands is strictly prohibited. Confirm with farmers that the land used for cotton has not been converted from forest or protected land"/>
    <x v="2"/>
    <s v="Test"/>
    <n v="1"/>
    <m/>
  </r>
  <r>
    <m/>
    <s v="PG"/>
    <m/>
    <s v="6.1.1.2"/>
    <s v="Secondary forests over 10 years old shall not be deforested for the purpose of gaining new land for cotton cultivation."/>
    <s v="SF, LF"/>
    <n v="1"/>
    <s v="80% or more farmers are aware that secondary forests older than 10 years are not cleared for cotton cultivation."/>
    <s v="50-79% of farmers are aware that secondary forests older than 10 years are not cleared for cotton cultivation."/>
    <s v="Less than 50% of farmers are aware that secondary forests older than 10 years are not cleared for cotton cultivation."/>
    <s v="At the Producer Group (PG) level, there should be an understanding of the presence of secondary forests within the operational villages-especially those that have been regenerating or left undisturbed for over 10 years. These areas are considered ecologically valuable and must not be cleared for expanding cotton production. PGs should compile a list of known secondary forest patches through discussions with community members, elders, and village authorities_x000a__x000a_Farmers should be informed that clearing such forests for cotton is not allowed. Confirm that the area was not a secondary forest over 10 years old."/>
    <x v="2"/>
    <s v="Test"/>
    <n v="1"/>
    <m/>
  </r>
  <r>
    <m/>
    <s v="PG"/>
    <m/>
    <s v="6.1.1.3"/>
    <s v="For secondary forests less than 10 years old and trees around the farm, compensation shall be sought in the form of restoration measures on unproductive land."/>
    <s v="SF, LF"/>
    <n v="3"/>
    <s v="80% or more farmers are aware that for secondary forests less than 10 years old and trees around the farm, compensation must be sought by the farmer in equivalent amounts, which involves restoration measures on unproductive land."/>
    <s v="50-79%  of farmers are aware of that for secondary forest &lt; 10 years old and trees around the farm, compensation has to be sought by the farmer in equivalent amount (restoration measures on unproductive land)."/>
    <s v="Less than 50% of farmers are aware that for secondary forests less than 10 years old and trees around the farm, compensation must be sought by the farmer in equivalent amounts, involving restoration measures on unproductive land."/>
    <s v="Clearing of secondary forests less than 10 years old or isolated trees near farm boundaries may be allowed under specific conditions, but the environmental impact must be compensated. Farmers and Producer Groups (PGs) are responsible for ensuring that any such removal is followed by restoration measures-such as tree planting, soil improvement, or biodiversity support-on unproductive or degraded land within the farm or village._x000a_ PGs should compile a list of known secondary forest patches through discussions with community members, elders, and village authorities which are less than 10 years old"/>
    <x v="2"/>
    <s v="Test"/>
    <n v="1"/>
    <m/>
  </r>
  <r>
    <s v="R"/>
    <s v="PG"/>
    <m/>
    <s v="6.1.1.4"/>
    <s v="Sensitive areas of high biodiversity, natural vegetation, fauna, soil, and water sources in the direct neighbourhood of cotton farms shall be identified and conserved."/>
    <s v="SF, LF"/>
    <n v="2"/>
    <s v="There is evidence that more than 80% of the farmers were instructed on this measure and are actively following it."/>
    <s v="There is evidence that between 50% and 79% of the farmers were instructed on this measure and are actively following it."/>
    <s v="There is no evidence, or less than 50% of the farmers were instructed on this measure or are following it."/>
    <s v="Compliance with this indicator should be verified through regular farm visits, where staff observe and confirm that sensitive areas-such as high-biodiversity zones, natural vegetation, water sources, and habitats supporting local fauna-are being identified and conserved._x000a_Farmers should have received clear guidance on the importance of protecting these areas and the practices they must follow, such as avoiding land clearing, chemical use, or cultivation near such zones. In addition, the Producer Group (PG) must maintain a list of all identified sensitive areas within its operational villages, developed through consultation with farmers and local knowledge. This list should be used during farm assessments to support verification. Documentation should show that farmers are aware of these requirements and actively following them._x000a__x000a_Natural Vegetation means Plant communities that have developed naturally over time without human intervention and remain largely undisturbed._x000a_Fauna means All forms of animal life including birds, insects, aquatic species, reptiles, and soil organisms. "/>
    <x v="2"/>
    <s v="Test"/>
    <n v="1"/>
    <m/>
  </r>
  <r>
    <s v="R"/>
    <s v="PG"/>
    <m/>
    <s v="6.1.1.5"/>
    <s v="Farmers shall be provided with a list of wildlife species native to their region and be able to identify which of those species are classified as vulnerable, endangered, or critically endangered according to the IUCN Red List (http://www.redlist.org)."/>
    <s v="SF, LF"/>
    <n v="2"/>
    <s v="Farmers are provided with a list of wildlife species native to their region but are not able to fully identify which of those species are classified as vulnerable, endangered, or critically endangered according to the IUCN Red List (http://www.redlist.org)."/>
    <s v="Farmers are not provided with a list of wildlife species native to their region and are not able to identify which of those species are classified as vulnerable, endangered, or critically endangered according to the IUCN Red List (http://www.redlist.org)."/>
    <s v="Farmers are not provided with a list of wildlife species native to their region, remain unaware during audit interactions, and cannot identify which of those species are classified as vulnerable, endangered, or critically endangered according to the IUCN Red List (http://www.redlist.org)."/>
    <s v="Farmers should be able to identify wildlife species native to their region, especially those classified as vulnerable, endangered, or critically endangered according to the IUCN Red List. To support this, a list of relevant species must be made available at the farm level in a format that is easy to understand-such as posters, leaflets, or visual guides in the local language. This list should be developed with input from local biodiversity experts, forest officials, or reliable sources like the IUCN database. During trainings or farmer meetings, awareness should be raised about the importance of protecting these species and avoiding any actions that could harm them or their habitats. Farmers should be encouraged to report sightings and avoid activities such as hunting, trapping, or disturbing natural habitats. _x000a_ "/>
    <x v="2"/>
    <s v="Test"/>
    <n v="1"/>
    <m/>
  </r>
  <r>
    <m/>
    <m/>
    <m/>
    <n v="6.2"/>
    <s v="Buffer zones"/>
    <m/>
    <m/>
    <m/>
    <m/>
    <m/>
    <m/>
    <x v="0"/>
    <m/>
    <m/>
    <m/>
  </r>
  <r>
    <m/>
    <m/>
    <m/>
    <s v="6.2.1"/>
    <s v="Cotton production respects ecological sensitive areas by keeping buffers that are sufficiently sized. There are visible signs that these areas have been actively restored."/>
    <m/>
    <m/>
    <m/>
    <m/>
    <m/>
    <m/>
    <x v="0"/>
    <m/>
    <m/>
    <m/>
  </r>
  <r>
    <m/>
    <s v="PG"/>
    <m/>
    <s v="6.2.1.1"/>
    <s v="When applicable, the farmer shall maintain buffer zones between their operations and ecologically sensitive areas, in accordance with local legislation."/>
    <s v="SF, LF"/>
    <n v="3"/>
    <s v="80% or more of the farmers comply with this criterion."/>
    <s v="_x000a_50-79% of farmers comply with this criterion."/>
    <s v="Less than 50% of the farmers comply with this criterion."/>
    <s v="Buffer zones refer to planted strips of trees, shrubs, or strong grasses around crop fields-especially along waterways or sloped land-that serve to protect biodiversity, reduce soil erosion, and prevent chemical runoff._x000a__x000a_Farmers should be made aware of their importance and implement them in line with applicable local legislation or environmental guidelines. In addition, the Producer Group (PG) should maintain a list of areas within its operational region where buffer zones are required, based on proximity to sensitive ecological zones. This list should be used during planning and verification to ensure appropriate measures are in place. During farm visits, staff should visually confirm the presence and maintenance of buffer zones, verify the farmer's understanding of their function, and refer to PG records to support compliance"/>
    <x v="2"/>
    <s v="Test"/>
    <n v="1"/>
    <m/>
  </r>
  <r>
    <m/>
    <s v="PG"/>
    <m/>
    <s v="6.2.1.2"/>
    <s v="Ecological buffers shall be left untouched."/>
    <s v="SF, LF"/>
    <n v="3"/>
    <s v="Ecological buffers are left untouched and protected."/>
    <s v="_x000a_In some areas, evidence shows that ecological buffers are being destroyed or disturbed, compromising their protection."/>
    <s v="Evidence shows that ecological buffers have been destroyed in more than 50% of the cases, indicating significant non-compliance with buffer protection measures."/>
    <s v="Ecological buffers refer to clearly demarcated strips of land positioned between agricultural activities and environmentally sensitive areas such as water bodies, forest patches, wildlife habitats, or residential zones. These buffers serve as protective zones that reduce negative environmental impacts, such as runoff, pollution, or habitat disturbance_x000a__x000a_Farmers should be made aware that these areas must be left untouched and maintained in their natural state, as per the indicator requirement. The Producer Group (PG) should maintain a record of all farms where ecological buffers are required and verify that these areas remain intact. Staff should look for signs of disturbance-such as land clearing, grazing, or pesticide application-and confirm that protective measures (e.g., fencing, signage, or vegetation cover) are in place where needed"/>
    <x v="2"/>
    <s v="Test"/>
    <n v="1"/>
    <m/>
  </r>
  <r>
    <m/>
    <s v="PG"/>
    <m/>
    <s v="6.2.1.3"/>
    <s v="Naked buffers shall be actively restored through reforestation or other protective measures that allow natural regrowth without human or animal interference."/>
    <s v="SF, LF"/>
    <n v="3"/>
    <s v="Naked buffers are identified and restored"/>
    <s v="Naked buffers are restored in more than 50% of cases"/>
    <s v="Naked buffers are not restored in more than 50% of the cases"/>
    <s v="Naked buffers are underdeveloped or poorly maintained areas that cannot effectively prevent erosion, filter runoff, or support biodiversity. Restoration should involve reforestation or planting of native grasses, shrubs, or trees to improve ground cover and ecological value. _x000a__x000a_The PG should maintain a list of farms or locations with identified naked buffers and track progress on restoration efforts. During farm visits, field staff should verify the presence of such buffers and confirm that restoration measures have been initiated or completed. Evidence may include visual observations, planting records, or farmer interviews indicating active efforts to rehabilitate these areas"/>
    <x v="2"/>
    <s v="Test"/>
    <n v="1"/>
    <m/>
  </r>
  <r>
    <m/>
    <m/>
    <m/>
    <s v="6.2.2"/>
    <s v="Buffers to public areas like roads and human settlements are maintained."/>
    <m/>
    <m/>
    <m/>
    <m/>
    <m/>
    <m/>
    <x v="0"/>
    <m/>
    <m/>
    <m/>
  </r>
  <r>
    <m/>
    <s v="PG"/>
    <m/>
    <s v="6.2.2.1"/>
    <s v="The cotton farmer shall maintain safe distances from public roads and houses when applying chemicals."/>
    <s v="SF, LF"/>
    <n v="2"/>
    <s v="Buffer crop/border can be seen between the farm and public roads/houses"/>
    <s v="Buffer/border crop is not contiguous"/>
    <s v="Buffer/border crop is non existent"/>
    <s v="This compliance should be verified during farm visits by observing whether farmers maintain a safe distance from public roads, houses, and other community spaces when applying chemicals. To minimize risks to human health and the environment, farmers must ensure that chemical application does not take place near these areas without protective measures_x000a_A visible buffer zone-such as a strip of unplanted land, natural vegetation, or a border crop-should be maintained between the cotton field and public spaces. Farmers should also be aware of wind direction and application methods to avoid chemical drift. The Producer Group (PG) should provide guidance on safe buffer distances in line with local regulations or best practices, and this should be discussed with farmers during training sessions."/>
    <x v="2"/>
    <s v="Test"/>
    <n v="1"/>
    <m/>
  </r>
  <r>
    <m/>
    <s v="PG"/>
    <m/>
    <s v="6.2.2.2"/>
    <s v="In cases where safe distances cannot be maintained, vegetative buffers shall be implemented to ensure public safety."/>
    <s v="SF, LF"/>
    <n v="3"/>
    <s v="Vegetative buffers can be evidenced"/>
    <s v="Vegetative buffer is not contiguous"/>
    <s v="Vegetative buffer is non existent"/>
    <s v="In cases where maintaining the recommended distance is not possible due to land constraints or farm layout, vegetative buffers must be established to ensure public safety. These buffers are strips of permanent vegetation-such as grasses, shrubs, or trees-planted between the agricultural field and sensitive areas to act as a physical barrier, reducing the risk of chemical drift and runoff. Evidence of compliance includes the physical presence of buffer vegetation, farmer awareness, and records of guidance or training provided."/>
    <x v="2"/>
    <s v="Test"/>
    <n v="1"/>
    <m/>
  </r>
  <r>
    <m/>
    <m/>
    <m/>
    <n v="6.3"/>
    <s v="Ecological compensation"/>
    <m/>
    <m/>
    <m/>
    <m/>
    <m/>
    <m/>
    <x v="0"/>
    <m/>
    <m/>
    <m/>
  </r>
  <r>
    <m/>
    <m/>
    <m/>
    <s v="6.3.1"/>
    <s v="The cotton farmer actively contributes to restoring unproductive land."/>
    <m/>
    <m/>
    <m/>
    <m/>
    <m/>
    <m/>
    <x v="0"/>
    <m/>
    <m/>
    <m/>
  </r>
  <r>
    <m/>
    <s v="PG"/>
    <m/>
    <s v="6.3.1.1"/>
    <s v="Unproductive land shall not be converted into cotton fields."/>
    <s v="SF, LF"/>
    <n v="2"/>
    <s v="80% or more of farmers are aware that unproductive land should not be converted into cotton fields, and this awareness is supported by evidence or records."/>
    <s v="50-79% of farmers are aware that unproductive land should not be converted into cotton fields, but there may be gaps in understanding or inconsistent awareness among the remaining farmers. "/>
    <s v="_x000a_Less than 50% of farmers are aware that unproductive land should not be converted into cotton fields. "/>
    <s v="Unproductive land areas-such as rocky patches, saline soils, or highly degraded zones re not suitable for cultivation and must not be converted into cotton fields, as doing so may lead to environmental degradation and poor yields. Evidence of compliance includes visual confirmation, farmer interviews, and PG-level documentation of designated unproductive areas."/>
    <x v="2"/>
    <s v="Test"/>
    <n v="1"/>
    <m/>
  </r>
  <r>
    <m/>
    <s v="PG"/>
    <m/>
    <s v="6.3.1.2"/>
    <s v="The cotton farmer shall be able to demonstrate that measures have been implemented to restore natural vegetation."/>
    <s v="SF, LF"/>
    <n v="3"/>
    <s v="Measures like border cropping or intercropping with native vegetation are practised to promote and restore natural vegetation. "/>
    <s v="Only a few farmers have attempted to restore natural vegetation."/>
    <s v="No measures have been undertaken to restore natural vegetation"/>
    <s v="The cotton farmer shall be able to demonstrate that measures have been implemented to restore or promote natural vegetation in and around the farm. This can be achieved through practices such as border cropping-planting native vegetation along field edges-and intercropping with locally adapted species that support biodiversity. Additional measures may include leaving fallow patches for natural regrowth or planting native grasses and shrubs in degraded areas"/>
    <x v="2"/>
    <s v="Test"/>
    <n v="1"/>
    <m/>
  </r>
  <r>
    <m/>
    <s v="PG"/>
    <m/>
    <s v="6.3.1.3"/>
    <s v="Cotton farmer groups shall contribute to the plantation of trees, including cotton trees, in their locality."/>
    <s v="SF, LF"/>
    <n v="3"/>
    <s v="Farmer groups have developed and implemented strategies to meet these criteria"/>
    <s v="Farmer groups have designed strategies to meet these criteria, but they have not yet implemented them to a satisfactory extent."/>
    <s v="_x000a_Farmer groups have neither designed nor implemented strategies to meet these criteria."/>
    <s v="Farm observations confirm that farmers are actively involved in planting trees along farm borders and within community spaces. Commonly planted species include Semal (cotton tree), Neem, Babul, Pongamia, Sesbania, Gliricidia, Ber (Bor), Jambhul, Chiku, and Guava, among others. These efforts contribute to enhanced biodiversity, improved microclimate, and soil conservation. Cotton farmer groups are encouraged to coordinate such plantation activities collectively and promote the use of native and multi-purpose species"/>
    <x v="2"/>
    <s v="Test"/>
    <n v="1"/>
    <m/>
  </r>
  <r>
    <m/>
    <m/>
    <m/>
    <n v="6.4"/>
    <s v="Agrobiodiversity and Climate Adaptation"/>
    <m/>
    <m/>
    <m/>
    <m/>
    <m/>
    <m/>
    <x v="0"/>
    <m/>
    <m/>
    <m/>
  </r>
  <r>
    <m/>
    <m/>
    <m/>
    <s v="6.4.1"/>
    <s v="Cotton farmers diversify their production system to increase environmental and economic sustainability."/>
    <m/>
    <m/>
    <m/>
    <m/>
    <m/>
    <m/>
    <x v="0"/>
    <m/>
    <m/>
    <m/>
  </r>
  <r>
    <s v="R"/>
    <s v="PG"/>
    <m/>
    <s v="6.4.1.1"/>
    <s v="Fallowing of land shall be practiced on a regular basis where possible._x000a_(Guidance: Farmers following fallowing of Cotton Land for at least 2 months in a year)"/>
    <s v="SF,LF"/>
    <n v="3"/>
    <s v="There is evidence that over 80% of the farmers have been trained on this measure and are actively following it."/>
    <s v="There is evidence that between 50% and 79% of the farmers have been trained on this measure and are adhering to it."/>
    <s v="There is no evidence, or less than 50% of the farmers have been trained on this measure or are following it."/>
    <s v="Farmers have been trained on the importance of fallowing and are actively implementing this practice where possible. Fallowing involves intentionally leaving cotton fields uncultivated for a period-ideally at least two months each year-to allow the soil to rest, recover its natural fertility, and rebuild organic matter and moisture"/>
    <x v="2"/>
    <s v="Test"/>
    <n v="1"/>
    <m/>
  </r>
  <r>
    <m/>
    <s v="PG"/>
    <m/>
    <s v="6.4.1.2"/>
    <s v="Intercrop practice shall be designed based on the socio-economic situation of the cotton farmer (e.g., availability of land, and irrigation)."/>
    <s v="SF, LF"/>
    <n v="2"/>
    <s v="80% or more of the farmers practicing intercropping are adhering to this."/>
    <s v="Between 40% to 80% or more of the farmers practicing intercropping are adhering to this"/>
    <s v="Less than 40% of the farmers practicing intercropping are adhering to this"/>
    <s v="Farmers have been trained on intercropping practices and are actively implementing them based on their local conditions. Intercropping should be designed in line with CottonConnect's adoption guidelines, considering the socio-economic situation of the cotton farmer-such as landholding size, irrigation access, labour availability, and market potential. The chosen intercrops should complement cotton without competing excessively for resources and may include legumes, vegetables, or short-duration cereals that enhance income, improve soil health, and optimize land use."/>
    <x v="2"/>
    <s v="Test"/>
    <n v="1"/>
    <m/>
  </r>
  <r>
    <s v="R"/>
    <s v="PG"/>
    <m/>
    <s v="6.4.1.3"/>
    <s v="Economic resilience shall be increased through intercropping."/>
    <s v="SF, LF"/>
    <n v="3"/>
    <s v="There is sufficient evidence that economic resilience is improved through intercropping."/>
    <s v="There is partial evidence that intercropping increases economic resilience."/>
    <s v="Intercropping is not practiced."/>
    <s v="Economic resilience shall be increased through intercropping by diversifying farm income sources and reducing dependency on a single crop. During farm visits, this should be verified through farmer interviews, Evidence may include increased earnings from intercrops, reduced input costs due to complementary crop benefits (e.g., pest control or soil fertility)_x000a_ "/>
    <x v="2"/>
    <s v="Test"/>
    <n v="1"/>
    <m/>
  </r>
  <r>
    <s v="R"/>
    <s v="PG"/>
    <m/>
    <s v="6.4.1.4"/>
    <s v="The concept of Multifunctional Agroforestry shall be trained and actively promoted among farmers._x000a_Guidance: Multifunctional agroforestry is a land-use system that integrates trees with crops and/or livestock, aiming to provide a wide range of economic, social, and environmental benefits, going beyond just food production. "/>
    <s v="SF, LF"/>
    <n v="3"/>
    <s v="There is evidence that more than 80% of the farmers have been trained on these measures"/>
    <s v="_x000a_There is evidence that between 50% and 79% of the farmers have been trained on these measures"/>
    <s v="There is no evidence, or less than 50% of the farmers have been trained on these measures"/>
    <s v="Multifunctional agroforestry refers to the practice of integrating trees and shrubs on or around farmland to provide multiple benefits. _x000a_Farmers shall receive structured training on the concept and its relevance to their local context. Evidence of training, such as attendance records, training materials, or farmer feedback, should be available at the Producer Group (PG) level"/>
    <x v="2"/>
    <s v="Test"/>
    <n v="1"/>
    <m/>
  </r>
  <r>
    <s v="R"/>
    <s v="PG"/>
    <m/>
    <s v="6.4.1.5"/>
    <s v="A nursery shall be established or identified as a source of native tree and plant species for ecological restoration activities on the farm."/>
    <s v="SF, LF"/>
    <n v="3"/>
    <s v="_x000a_A well-established nursery is in place, serving as a recurring source of native trees and plant species for ecological restoration activities on the farm."/>
    <s v="A nursery is in place, acting as a temporary source of native trees and plant species for ecological restoration activities on the farm."/>
    <s v="No such nursery is in place."/>
    <s v="A nursery shall be established under the project or an existing nursery shall be identified at the PG level as a reliable source of native tree and plant species suitable for ecological restoration and agroforestry activities. The nursery should cater to the needs of farmers within the project area by ensuring the availability of appropriate species throughout the planting seasons. Farmers should be made aware of the nursery's location, purpose, and the process for accessing planting material. The PG should also maintain basic documentation on nursery operations, species availability, and outreach activities to farmers"/>
    <x v="2"/>
    <s v="Test"/>
    <n v="1"/>
    <m/>
  </r>
  <r>
    <s v="R"/>
    <s v="PG"/>
    <m/>
    <s v="6.4.1.6"/>
    <s v="Climate change mitigation and adaptation measures shall be identified and implemented."/>
    <s v="SF, LF"/>
    <n v="1"/>
    <s v="_x000a_Climate change mitigation and adaptation measures have been identified and implemented."/>
    <s v="Climate change mitigation and adaptation measures have not been sufficiently identified or properly implemented."/>
    <s v="Such a climate change mitigation and adaptation plan is not in place."/>
    <s v="Climate change mitigation and adaptation measures shall be identified and implemented at the Producer Group (PG) level based on a needs assessment that considers local climate risks, farmer vulnerabilities, and resource availability. The PG should develop an action plan outlining specific practices that contribute to both adaptation (e.g., drought-resistant crops, water harvesting, soil health improvement) and mitigation (e.g., reduced chemical use, tree planting, renewable energy adoption). This plan should be aligned with the overall goals of the programme and integrated into farmer training and field-level implementation. During verification, evidence such as the needs assessment report, action plan documents, training records, and farm-level observations should confirm that climate change responses are being actively pursued and monitored."/>
    <x v="2"/>
    <s v="Test"/>
    <n v="1"/>
    <m/>
  </r>
  <r>
    <m/>
    <m/>
    <m/>
    <n v="7"/>
    <s v="Waste management"/>
    <m/>
    <m/>
    <m/>
    <m/>
    <m/>
    <m/>
    <x v="0"/>
    <m/>
    <m/>
    <m/>
  </r>
  <r>
    <m/>
    <m/>
    <m/>
    <n v="7.1"/>
    <s v="Recyclable waste"/>
    <m/>
    <m/>
    <m/>
    <m/>
    <m/>
    <m/>
    <x v="0"/>
    <m/>
    <m/>
    <m/>
  </r>
  <r>
    <m/>
    <m/>
    <m/>
    <s v="7.1.1"/>
    <s v="Farmers are encouraged to reintroduce the organic waste from cotton fields into the farm."/>
    <m/>
    <m/>
    <m/>
    <m/>
    <m/>
    <m/>
    <x v="0"/>
    <m/>
    <m/>
    <m/>
  </r>
  <r>
    <m/>
    <s v="PG"/>
    <m/>
    <s v="7.1.1.1"/>
    <s v="The cotton farmer shall have identified hazardous waste on the farm, house, or sheds."/>
    <s v="SF, LF"/>
    <n v="3"/>
    <s v="More than 80% of the farmers are aware of and have identified hazardous waste on the farm."/>
    <s v="79% to 50% of the interviewed farmers have identified hazardous waste on the farm."/>
    <s v="_x000a_Less than 50% of the interviewed farmers have identified hazardous waste on the farm."/>
    <s v="The cotton farmer shall be aware of and able to identify hazardous waste present on the farm, in storage areas, or around the home and sheds. This includes understanding common types of hazardous waste such as empty pesticide containers, expired agrochemicals, used batteries, oil spills, contaminated packaging, and animal waste. Farmers should practice safe segregation, clearly mark hazardous waste, and store it securely away from water sources, living areas, and animals to prevent contamination or harm. The Producer Group (PG) should support farmers by providing guidance and facilitating safe disposal options."/>
    <x v="2"/>
    <s v="Test"/>
    <n v="1"/>
    <m/>
  </r>
  <r>
    <m/>
    <s v="PG"/>
    <m/>
    <s v="7.1.1.2"/>
    <s v="Farm premises and fields shall be free of inorganic waste."/>
    <s v="SF, LF"/>
    <n v="3"/>
    <s v="_x000a_More than 80% of the farm premises and fields are free of inorganic waste."/>
    <s v="79% to 50% of the farm premises and fields are free of inorganic waste."/>
    <s v="_x000a_Less than 50% of the farm premises and fields are not free of inorganic waste."/>
    <s v="During farm visits, it should be observed that the farm premises and fields are free of inorganic waste such as plastic bags, wrappers, empty pesticide containers, and other synthetic packaging materials. Farmers are expected to manage their waste responsibly by collecting, segregating, and disposing of inorganic waste through appropriate channels rather than leaving it on the farm. Compliance is verified through visual inspection during visits, farmer interviews, and documentation of any waste management practices or training conducted."/>
    <x v="2"/>
    <s v="Test"/>
    <n v="1"/>
    <m/>
  </r>
  <r>
    <m/>
    <s v="PG"/>
    <m/>
    <s v="7.1.1.3"/>
    <s v="Appropriate disposal techniques shall be employed that do not harm the environment or human health."/>
    <s v="SF, LF"/>
    <n v="3"/>
    <s v="_x000a_Appropriate disposal techniques are used that do not harm the environment or human health."/>
    <s v="_x000a_There is no evidence of hazardous waste disposal. However, a few interviewed farmers are unaware of the dangers."/>
    <s v="_x000a_There is no disposal procedure or practice for hazardous waste."/>
    <s v="Farmers should be aware of and consistently use appropriate disposal techniques that safeguard both the environment and human health. This includes practices such as composting organic waste in designated pits, safely returning empty agrochemical containers to suppliers or authorized collection points, and securely storing hazardous waste until proper disposal can be arranged. Farmers must avoid harmful methods like burning plastics, dumping waste into water bodies, or creating open landfills on or near their farms."/>
    <x v="2"/>
    <s v="Test"/>
    <n v="1"/>
    <m/>
  </r>
  <r>
    <m/>
    <m/>
    <m/>
    <n v="8"/>
    <s v="Institutional building"/>
    <m/>
    <m/>
    <m/>
    <m/>
    <m/>
    <m/>
    <x v="0"/>
    <m/>
    <m/>
    <m/>
  </r>
  <r>
    <m/>
    <m/>
    <m/>
    <n v="8.1"/>
    <s v="Progress towards evolvement of formalized organization set up (SHGs, Cooperative, Producer Company etc.)  shall be evidenced"/>
    <m/>
    <m/>
    <m/>
    <m/>
    <m/>
    <m/>
    <x v="0"/>
    <m/>
    <m/>
    <m/>
  </r>
  <r>
    <m/>
    <s v="PG"/>
    <m/>
    <s v="8.1.1"/>
    <s v="Organization of producer group (or sub-group structures) should be encouraged to undertake collective bargaining for there produce and purchase of agri-input"/>
    <s v="SF"/>
    <n v="3"/>
    <s v="Training on collective bargaining is conducted and actively promoted."/>
    <s v="Training on collective bargaining is conducted but not actively promoted."/>
    <s v="Collective bargaining was not covered dunder training and not actively promoted"/>
    <s v="The organization of producer groups (or their sub-group structures) should be actively promoted to enable collective bargaining for both the sale of produce and the purchase of agricultural inputs. &quot;Actively promoted&quot; refers to regular discussions held during group meetings, village gatherings, or capacity-building sessions. "/>
    <x v="2"/>
    <s v="Test"/>
    <n v="1"/>
    <m/>
  </r>
  <r>
    <m/>
    <s v="PG"/>
    <m/>
    <s v="8.1.2"/>
    <s v="Joint activities by Farmer Groups are actively promoted "/>
    <s v="SF"/>
    <n v="2"/>
    <s v="Quarterly Group meeting are conducted regularly and relevant topics discussed and supporting documentation available."/>
    <s v="Few Quarterly group meetings conducted and supporting documentation available. "/>
    <s v="Quarterly group meetings not conducted. "/>
    <s v="Regular meetings were conducted to discuss the strengthening of the producer group, and activities were planned based on the discussions held during these quarterly meetings."/>
    <x v="2"/>
    <s v="Test"/>
    <n v="1"/>
    <m/>
  </r>
  <r>
    <m/>
    <m/>
    <m/>
    <n v="9"/>
    <s v="Social Conditions"/>
    <m/>
    <m/>
    <m/>
    <m/>
    <m/>
    <m/>
    <x v="0"/>
    <m/>
    <m/>
    <m/>
  </r>
  <r>
    <m/>
    <m/>
    <m/>
    <n v="9.1"/>
    <s v="Freedom of Association (ILO 87) &amp; Collective bargaining (ILO 89)"/>
    <m/>
    <m/>
    <m/>
    <m/>
    <m/>
    <m/>
    <x v="0"/>
    <m/>
    <m/>
    <m/>
  </r>
  <r>
    <m/>
    <m/>
    <m/>
    <s v="9.1.1"/>
    <s v="Management of farms with &gt; 10 full or part-time permanent workers recognize in writing and in practice the right of all workers to establish and to join worker organisations of their own choosing and to collectively negotiate their working conditions."/>
    <m/>
    <m/>
    <m/>
    <m/>
    <m/>
    <m/>
    <x v="0"/>
    <m/>
    <m/>
    <m/>
  </r>
  <r>
    <m/>
    <s v="PG &amp; G "/>
    <m/>
    <s v="9.1.1.1"/>
    <s v="Management shall respect the right of all workers to form or join a trade union or informal labour group of their choice and to engage in trade union activities on-site, if available."/>
    <s v="SF, LF"/>
    <n v="2"/>
    <s v="Management of all applicable farms respects the right of all workers to form or to join a trade union or informal labour group of their choice and to engage in the activities of the trade union on-site. "/>
    <s v="Management respects the right of all workers to form or to join a trade union or informal labour group of their choice and to engage in the activities of the trade union on-site in all but one of the applicable farms. "/>
    <s v="Management does not respect the right of all workers to form or to join a trade union or informal labour group of their choice and to engage in the activities of the trade union on-site in more than one of the applicable farms. "/>
    <s v="This requirement will be applicable only if  there are more than 10 workers. During the season if the farmer/Ginner engaged more than 10 workers at any point of time this requirement become applicable._x000a_The requirement will be assessed based on the interview with the workers and the farm manager/owner. Evidence can be gathered as the meeting minutes of the worker committee."/>
    <x v="2"/>
    <s v="Test"/>
    <n v="1"/>
    <m/>
  </r>
  <r>
    <m/>
    <s v="PG &amp; G "/>
    <m/>
    <s v="9.1.1.2"/>
    <s v="Workers shall have the right to choose their representative at any level."/>
    <s v="SF, LF"/>
    <n v="2"/>
    <s v="Workers can choose their representative at any level in all applicable farms."/>
    <s v="Workers cannot choose their representative at any level in all but on of the applicable farms."/>
    <s v="Workers cannot choose their representative at any level in more than one of the applicable farms."/>
    <s v="This shall be verified through interview with workers about their right to choose their representative at any level."/>
    <x v="2"/>
    <s v="Test"/>
    <n v="1"/>
    <m/>
  </r>
  <r>
    <m/>
    <m/>
    <m/>
    <s v="9.1.2"/>
    <s v="If no active and representative union exists on farms with &gt; 10 full or part-time permanent workers, all workers shall democratically elect a workers` committee, which represents them and negotiates with management to defend their rights and interests."/>
    <m/>
    <m/>
    <m/>
    <m/>
    <m/>
    <m/>
    <x v="0"/>
    <m/>
    <m/>
    <m/>
  </r>
  <r>
    <m/>
    <s v="PG &amp; G"/>
    <m/>
    <s v="9.1.2.1"/>
    <s v="Worker committees shall be established to defend workers' rights and interests if trade unions are absent on-site or in the area."/>
    <s v="SF, LF"/>
    <n v="3"/>
    <s v="Worker committees have been established at level of all applicable farms."/>
    <s v="Worker committees have been established at level of all applicable farms except one."/>
    <s v="Worker committees have not been established in more than one of the applicable farms."/>
    <s v="This requirement will be applicable if  there is more than 10 workers. During the season if the farmer/Ginner engaged more than 10 workers this requirement will be applicable. This will not include the friends and families coming together to support the work in the farm. The number of workers engaged in a farm will be observed based on the interview with the farmers."/>
    <x v="2"/>
    <s v="Test"/>
    <n v="1"/>
    <m/>
  </r>
  <r>
    <m/>
    <s v="PG &amp; G"/>
    <m/>
    <s v="9.1.2.2"/>
    <s v="The workers' committee shall be democratically elected by workers to represent their interests and negotiate with management."/>
    <s v="SF, LF"/>
    <n v="3"/>
    <s v="There is evidence, also in written form, that all worker committees have been democratically elected in all applicable farms."/>
    <s v="At least one of the applicable farms lacks written evidence that the worker committee was democratically elected, or provides doubtful evidence."/>
    <s v="In more than one of the applicable farms written evidence was lacking that the worker committee was democratically elected, or  doubtful evidence was provided "/>
    <s v="Same as above_x000a_Democratic election means, selection of committee members through an election or nomination.  During the process the management should not nominate any members, this should be done by the workers themselves.  The management representative cant be part of the process, rather they should facilitate the process by providing time for a meeting."/>
    <x v="2"/>
    <s v="Test"/>
    <n v="1"/>
    <m/>
  </r>
  <r>
    <m/>
    <m/>
    <m/>
    <s v="9.1.3"/>
    <s v="Workers are not subject to retaliation, disclination or any other negative consequences as a result of collective bargaining."/>
    <m/>
    <m/>
    <m/>
    <m/>
    <m/>
    <m/>
    <x v="0"/>
    <m/>
    <m/>
    <m/>
  </r>
  <r>
    <m/>
    <s v="PG &amp; G"/>
    <m/>
    <s v="9.1.3.1"/>
    <s v="The union representative/workers' committee representative shall have access to all workers at the workplace."/>
    <s v="SF, LF"/>
    <n v="3"/>
    <s v="The union representative/workers' committee representative has access to the workplaces of all applicable farms."/>
    <s v="The union representative/workers' committee representative has access to all applicable farms except one."/>
    <s v="The union representative/workers' committee representative has no access to more than one of the applicable farms."/>
    <s v="Committee representative shall have a updated information on over all work force of the gin  including permanent, temporary and seasonal workers and they can contact with workers at any time in workplace with out any interference from management. Worker representatives shall have the facilities necessary for the proper exercise of _x000a_their functions."/>
    <x v="2"/>
    <s v="Test"/>
    <n v="1"/>
    <m/>
  </r>
  <r>
    <m/>
    <s v="PG &amp; G"/>
    <m/>
    <s v="9.1.3.2"/>
    <s v="The union representative/workers' committee representative shall be aware of the appeal procedure in case management does not comply with legal rules."/>
    <s v="SF, LF"/>
    <n v="3"/>
    <s v="The union representative/workers' committee representative has knowledge of the appeal procedure."/>
    <s v="The union representative/workers' committee representative has little knowledge of the appeal procedure."/>
    <s v="The union representative/workers' committee representative has no knowledge of the appeal procedure."/>
    <s v="Legal rules such as violation of applicable labour acts in the country or region"/>
    <x v="2"/>
    <s v="Test"/>
    <n v="1"/>
    <m/>
  </r>
  <r>
    <m/>
    <s v="PG &amp; G"/>
    <m/>
    <s v="9.1.3.3"/>
    <s v="The workers' committee shall be capable of operating on-site, free from farm management interference."/>
    <s v="SF, LF"/>
    <n v="3"/>
    <s v="The union representative has knowledge of the appeal procedure."/>
    <s v="The union representative has little knowledge of the appeal procedure."/>
    <s v="The union representative has no knowledge of the appeal procedure."/>
    <s v="The workers' committee should function independently on the farm, without interference from management/ farmer. It must be formed through a transparent process and represent all worker categories. Committee meetings should take place regularly and privately, with members free to raise concerns without fear of retaliation. During verification, it should be evident that the committee is active, recognized, and trusted by workers as a legitimate platform to voice their issues"/>
    <x v="2"/>
    <s v="Test"/>
    <n v="1"/>
    <m/>
  </r>
  <r>
    <m/>
    <s v="PG &amp; G"/>
    <m/>
    <s v="9.1.3.4"/>
    <s v="There shall be no signs of worker retaliation or discrimination due to collective bargaining."/>
    <s v="SF, LF"/>
    <n v="2"/>
    <s v="No worker is retaliated or discriminated due to collective bargaining."/>
    <s v="At least one worker has been retaliated or discriminated due to collective bargaining."/>
    <s v="More than one worker has been retaliated or discriminated due to collective bargaining."/>
    <s v="farmers must ensure that all workers are free to engage in collective bargaining or join workers' groups without fear of retaliation, discrimination, or dismissal. This includes respecting the right to form or join a union, workers' committee, or group representation. Farm owners and supervisors should be trained to understand these rights and must not penalize workers for voicing concerns or participating in negotiations. During visits, interviews with workers should confirm that there have been no instances of threats, reduced wages, unfair treatment, or job loss related to collective activities."/>
    <x v="2"/>
    <s v="Test"/>
    <n v="1"/>
    <m/>
  </r>
  <r>
    <m/>
    <m/>
    <m/>
    <n v="9.1999999999999993"/>
    <s v="Prohibition of Forced Labour (ILO 29 &amp; 105)"/>
    <m/>
    <m/>
    <m/>
    <m/>
    <m/>
    <m/>
    <x v="0"/>
    <m/>
    <m/>
    <m/>
  </r>
  <r>
    <m/>
    <m/>
    <m/>
    <s v="9.2.1"/>
    <s v="Forced labour, including bonded or involuntary prison labour, does not occur."/>
    <m/>
    <m/>
    <m/>
    <m/>
    <m/>
    <m/>
    <x v="0"/>
    <m/>
    <m/>
    <m/>
  </r>
  <r>
    <m/>
    <s v="PG &amp; G"/>
    <s v="M"/>
    <s v="9.2.1.1"/>
    <s v="There shall be no evidence of forced labour."/>
    <s v="SF, LF"/>
    <n v="1"/>
    <s v="There is no evidence of forced labour. All the stakeholders have received training on concept of forced labour. "/>
    <s v="There is no evidence of forced labour. All the stakeholders have not received training on concept of forced labour. "/>
    <s v="There is evidence of forced labour."/>
    <s v="As per ILO Convention No. 29, forced or compulsory labour refers to &quot;all work or service which is exacted from any person under the menace of any penalty and for which the person has not offered themselves voluntarily.&quot; In smallholder contexts, this may not always appear as outright coercion but can take subtle forms._x000a_During verification, it should be observed and confirmed that all workers-including family members, hired labourers, and migrant workers-are working of their own free will and not under coercion, pressure, or threat. There should be no withholding of wages or identity documents like Aadhaar cards, and workers must be paid fairly and on time. Practices such as retaining wages to ensure return in the next season or tying workers to loans without formal terms are indicators of forced labour and are not permitted. Workers should have the freedom to leave the job voluntarily, without restriction or fear of retaliation. _x000a_Awareness sessions at the PG level should cover rights of all categories of workers, including sharecroppers, to prevent coercion and ensure equitable treatment across the farming community"/>
    <x v="2"/>
    <s v="Test"/>
    <n v="1"/>
    <m/>
  </r>
  <r>
    <m/>
    <s v="PG &amp; G"/>
    <m/>
    <s v="9.2.1.2"/>
    <s v="No recruitment fee, charges, or retention of valuables or identity papers shall be imposed on members."/>
    <s v="SF, LF"/>
    <n v="2"/>
    <s v="Deposits of valuables or identity papers are not retained by any of the member."/>
    <s v="Deposits of valuables or identity papers are retained at least by one of the member."/>
    <s v="Deposits of valuables or identity papers are retained by more than one member."/>
    <s v="During farm visits and interviews, it must be verified that no worker-whether permanent, seasonal, casual, or sharecropper-is charged any recruitment fee or made to pay for job placement, tools, or access to work. Farmers and Producer Groups (PGs) should be aware that withholding wages, collecting fees (directly or through intermediaries), or taking deposits in cash or kind (such as livestock or jewellery) is strictly prohibited. Similarly, retaining any form of identity papers-such as voter ID, Aadhaar card, ration card, or bank passbooks-as a condition for employment or to restrict movement is not acceptable and may be considered a form of coercion or forced labour"/>
    <x v="2"/>
    <s v="Test"/>
    <n v="1"/>
    <m/>
  </r>
  <r>
    <m/>
    <s v="PG &amp; G"/>
    <m/>
    <s v="9.2.1.3"/>
    <s v="Salaries or wages shall not be retained by the member farmers or ginners to force workers to stay."/>
    <s v="SF, LF"/>
    <n v="1"/>
    <s v="Salaries, or wages or parts hereof, are not retained as a means to force workers to stay."/>
    <s v="Salaries, or wages or parts hereof, are retained at least by one of the member farmers."/>
    <s v="Salaries, or wages or parts hereof, are retained by more than one member farmer."/>
    <s v="Workers shall be paid on time, in full, and according to the agreed payment schedule-whether daily, weekly, or monthly. Wage payments must not be withheld or delayed to compel a worker to remain employed. Farmers must ensure that payment is not made conditional upon completing the harvest, working a specific number of days, or returning in the next season. If housing, food, or wage advances are provided, the terms must be clearly explained and documented in a transparent manner"/>
    <x v="2"/>
    <s v="Test"/>
    <n v="1"/>
    <m/>
  </r>
  <r>
    <m/>
    <s v="PG &amp; G"/>
    <m/>
    <s v="9.2.1.4"/>
    <s v="Workers shall be free to leave their workplace with appropriate notice."/>
    <s v="SF, LF"/>
    <n v="1"/>
    <s v="Workers are free to leave their workplace prior notification."/>
    <s v="At least one case was found where a worker was not allowed to leave the workplace prior notification."/>
    <s v="More than one case was found where a worker was not allowed to leave the workplace prior notification."/>
    <s v="Farmers must ensure that all terms of employment-such as duration, wages, and any applicable notice period-are clearly communicated to workers in a respectful and understandable manner. Workers have the right to leave their employment voluntarily, with or without prior notice, and this choice must be respected at all times._x000a_It is not permissible to threaten workers, withhold wages, or prevent them from leaving. Likewise, retaining identity cards, job cards, or personal belongings to restrict a worker's movement is strictly prohibited and may be treated as a sign of forced labour."/>
    <x v="2"/>
    <s v="Test"/>
    <n v="1"/>
    <m/>
  </r>
  <r>
    <m/>
    <s v="PG &amp; G"/>
    <m/>
    <s v="9.2.1.5"/>
    <s v="Spouses shall work voluntarily and on a separate contract basis."/>
    <s v="SF, LF"/>
    <n v="1"/>
    <s v="All spouses work voluntarily and on a separate contract basis."/>
    <s v="At least one spouse was found to work involuntarily without own contract basis."/>
    <s v="More than one spouse was found to work involuntarily without own contract basis."/>
    <s v="If a farmer engages both husband and wife as workers on the farm, each person must be working voluntarily and should have a separate agreement or verbal understanding, even if informal, clearly stating the work expectations and payment.  Both should be treated as individual workers, with equal and fair working conditions compared to others doing similar work"/>
    <x v="2"/>
    <s v="Test"/>
    <n v="1"/>
    <m/>
  </r>
  <r>
    <m/>
    <m/>
    <m/>
    <n v="9.3000000000000007"/>
    <s v="Prohibition of Child Labour (ILO 138)"/>
    <m/>
    <m/>
    <m/>
    <m/>
    <m/>
    <m/>
    <x v="0"/>
    <m/>
    <m/>
    <m/>
  </r>
  <r>
    <m/>
    <m/>
    <m/>
    <s v="9.3.1"/>
    <s v="Children are not employed (contracted) below the age of 15."/>
    <m/>
    <m/>
    <m/>
    <m/>
    <m/>
    <m/>
    <x v="0"/>
    <m/>
    <m/>
    <m/>
  </r>
  <r>
    <m/>
    <s v="PG &amp; G"/>
    <s v="M"/>
    <s v="9.3.1.1"/>
    <s v="The minimum age of children employed shall not be less than the age of completion of compulsory schooling and, in any case, shall not be less than 14."/>
    <s v="SF, LF"/>
    <n v="1"/>
    <s v="The minimum age of children employed by member farmers is no less than 14."/>
    <s v="In minimum one child was found who was employed by a member farmer below the age of 14."/>
    <s v="More than one child was found who was employed by a member farmer below the age of 14."/>
    <s v="Child refers to any person below 14 years of age, unless the local law specifies a higher age for employment or compulsory schooling-in which case, the higher age shall apply. Farmers must ensure that no children below this age are engaged in any farm-related work, whether paid or unpaid._x000a__x000a_Before engaging any worker, farmers should take reasonable steps to verify the worker's age-such as checking school certificates, Aadhaar cards, or other credible identity documents. If this is not feasible, a simple written declaration or community-based verification may be used._x000a__x000a_During farm assessments, verifiers should observe the working environment for the presence of young-looking individuals and, if needed, conduct discreet interviews to confirm that no underage labour is involved. In cases where age appears uncertain, additional verification should be requested through reliable documents or community confirmation._x000a__x000a_Farmer groups (e.g., Producer Groups or village-level committees) should adopt and promote clear, simple rules prohibiting child labour and encourage school attendance. Awareness should be regularly raised during farmer meetings and trainings."/>
    <x v="2"/>
    <s v="Test"/>
    <n v="1"/>
    <m/>
  </r>
  <r>
    <m/>
    <s v="PG &amp; G"/>
    <m/>
    <s v="9.3.1.2"/>
    <s v="Policies and procedures to prevent the employment of children below the age of 14 shall be in place and under the custody of the implementing body."/>
    <s v="SF, LF"/>
    <n v="2"/>
    <s v="Policies and procedures are in place at level of the implementing body."/>
    <s v="Policies and procedures are not sufficient to prevent children below the age of 14 from being employed."/>
    <s v="Policies and procedures do not exist at level of the implementing body."/>
    <s v="At the smallholder farm level, there must be a clear understanding and collective commitment to prohibit the engagement of children below the age of 14, in accordance with national legislation and international labour standards. While it may not be practical for every individual farmer to maintain formal written policies, Producer Groups (PGs) or Local Implementing Partners (LIPs) should take responsibility for adopting, documenting, and disseminating a simple and clear policy that strictly prohibits child labour under all circumstances. This policy should be accompanied by basic procedures to ensure compliance, including age verification, regular awareness-building, monitoring, and a remediation process in case of violations."/>
    <x v="2"/>
    <s v="Test"/>
    <n v="1"/>
    <m/>
  </r>
  <r>
    <m/>
    <m/>
    <m/>
    <s v="9.3.2"/>
    <s v="All children of farmers attend compulsory schooling. Working does not jeopardize schooling or the social, moral or physical development of the young person."/>
    <m/>
    <m/>
    <m/>
    <m/>
    <m/>
    <m/>
    <x v="0"/>
    <m/>
    <m/>
    <m/>
  </r>
  <r>
    <m/>
    <s v="PG &amp; G"/>
    <m/>
    <s v="9.3.2.1"/>
    <s v="Member farmers and ginners shall ensure that work does not jeopardise the schooling, health, safety, or social, moral, or physical development of workers under the age of 18."/>
    <s v="SF, LF"/>
    <n v="2"/>
    <s v="Member farmers and ginners ensure that working does not jeopardize workers under the age of 18 in whatever way."/>
    <s v="At least one worker below the age of 18 was found to be victim of any of the potential jeopardies."/>
    <s v="More than one worker below the age of 18 was found to be victim of any of the potential jeopardies."/>
    <s v="At the smallholder farm level, it must be ensured that no children below the age of 14 are employed in any work. While adolescents aged 14 to 17 years (young workers) may be engaged in certain types of work as per legal compliances, they must not be assigned to hazardous tasks under any circumstances._x000a__x000a_Hazardous work includes but is not limited to:_x000a_Operating or assisting with dangerous tools or machinery (e.g., motorized equipment, sharp cutting tools), Lifting or carrying heavy loads beyond their physical capacity, Exposure to agrochemicals, fertilizers, or chemical residues, Working in excessive heat, dust, or unsanitary conditions, Tasks involving prolonged hours, night work, or working alone in remote areas, Climbing trees or structures, or working at unsafe heights._x000a__x000a_Producer Groups (PGs) and Local Implementing Partners (LIPs) must sensitize farmers on what constitutes hazardous work ( a list of hazardous work at the PG level for more clarity is ideal) and ensure that any young workers involved on the farm are:_x000a__x000a_Performing safe, age-appropriate tasks,_x000a_Not missing school or being pulled from education to work,_x000a_Not working excessive hours or during rest times,_x000a_Properly supervised by an adult._x000a__x000a_The PG should also maintain a simple register of workers, especially noting the age of any young workers, and regularly monitor and guide member farms to prevent misuse."/>
    <x v="2"/>
    <s v="Test"/>
    <n v="1"/>
    <m/>
  </r>
  <r>
    <m/>
    <s v="PG &amp; G"/>
    <m/>
    <s v="9.3.2.2"/>
    <s v="Children under the age of 14 engaged in joint family labour or neighbourhood services shall only perform work duties that are commensurate with their age and under the custody and guidance of their parents or relatives."/>
    <s v="SF, LF"/>
    <n v="2"/>
    <s v="No child under the age of 14 was found to be engaged in joint family labour perfuming duties unfit for its age."/>
    <s v="At least one child under the age of 14 was found to be engaged in joint family labour preforming duties unfit for his age."/>
    <s v="More than one child under the age of 14 was found to be engaged in joint family labour preforming duties unfit for his age."/>
    <s v="In the smallholder farm context, &quot;age-appropriate work&quot; refers to tasks that are suitable for a child's age, physical and mental development, and schooling obligations. These tasks must be safe, light, and non-hazardous, and not interfere with education or rest. _x000a__x000a__x000a_Agricultural work, especially in cotton farming, may involve exposure to sharp tools, heavy loads, agrochemicals, sun and heat exposure, or long hours-all of which can be harmful to a child's physical and mental well-being. Therefore, any involvement of children under 14 in farm tasks must be considered a serious non-compliance with child labour provisions._x000a__x000a_At the smallholder farm level, children under the age of 14 must not be employed or engaged in any form of agricultural work, whether paid, unpaid, formal, or informal. This includes tasks carried out during peak seasons, family labour arrangements, or school holidays. Even in cases where children are present on the farm-such as accompanying parents or helping in family routines-they must not be assigned any farm-related tasks that contribute to production or generate economic benefit._x000a_"/>
    <x v="2"/>
    <s v="Test"/>
    <n v="1"/>
    <m/>
  </r>
  <r>
    <m/>
    <s v="PG &amp; G"/>
    <m/>
    <s v="9.3.2.3"/>
    <s v="Children under the age of 14 engaged in joint family labour or neighbourhood services shall do so only after school or during holidays."/>
    <s v="SF, LF"/>
    <n v="2"/>
    <s v="No child under the age of 14 was found to be engaged in joint family labour during school time."/>
    <s v="At least one child under the age of 14 was found to be engaged in joint family labour during school time."/>
    <s v="More than one child under the age of 14 was found to be engaged in joint family labour during school time."/>
    <s v="On small farms, children under the age of 14 must not be engaged in any form of work that interferes with their education, harms their health, or involves hazardous tasks. While participation of children in light, age-appropriate tasks within a family setting may be culturally accepted, this must never extend to work that is dangerous, exploitative, or replaces schooling. Hazardous activities-such as handling chemicals, using sharp tools or machinery, carrying heavy loads, or working long hours-are strictly prohibited for all individuals under 18. Any regular or structured involvement of children under 14 in farm operations should be treated as a non-compliance with child labour standards._x000a__x000a_Producer Groups (PGs) should raise awareness among member farmers about national laws and international standards, and support families in distinguishing between acceptable family involvement and prohibited child labour."/>
    <x v="2"/>
    <s v="Test"/>
    <n v="1"/>
    <m/>
  </r>
  <r>
    <m/>
    <s v="PG &amp; G"/>
    <m/>
    <s v="9.3.2.4"/>
    <s v="All children of farmers, farm labour and gin labour shall attend compulsory schooling."/>
    <s v="SF, LF"/>
    <n v="2"/>
    <s v="Sufficient evidence that all children of farmers attend compulsory schooling."/>
    <s v="Sufficient evidence that above 90% of children of farmers attend compulsory schooling."/>
    <s v="Less than 90% of children of farmers attend compulsory schooling._x000a_Or _x000a_Lack of proper and supported explanation for the proportion of school attendance not to be lower than 90%"/>
    <s v="At the farm level, children of farm workers or family members must not be involved in any form of work that interferes with their education or violates national laws on compulsory schooling. While children may live on or near the farm as part of a family household, their presence should not result in them engaging in inappropriate or hazardous tasks, especially during school hours._x000a__x000a_Farmer households should ensure that school-age children are enrolled and regularly attending school. Producer Groups (PGs) should actively promote the importance of education and work with member farmers to discourage the involvement of children in daily farm operations during school time._x000a__x000a_If school-age children are observed on farms during working hours, the situation should be assessed contextually. The mere presence of children is not automatically a non-compliance; however, if a child is not in school and appears to be regularly involved in farm tasks, this may indicate a partial compliance (PC) or a non-compliance (NC) depending on the frequency, nature of tasks, and impact on education"/>
    <x v="2"/>
    <s v="Test"/>
    <n v="1"/>
    <m/>
  </r>
  <r>
    <m/>
    <m/>
    <m/>
    <n v="9.4"/>
    <s v="Prohibition of worst forms of child labour (ILO 182)"/>
    <m/>
    <m/>
    <m/>
    <m/>
    <m/>
    <m/>
    <x v="0"/>
    <m/>
    <m/>
    <m/>
  </r>
  <r>
    <m/>
    <m/>
    <m/>
    <s v="9.4.1"/>
    <s v="Worst forms of child labour do not occur."/>
    <m/>
    <m/>
    <m/>
    <m/>
    <m/>
    <m/>
    <x v="0"/>
    <m/>
    <m/>
    <m/>
  </r>
  <r>
    <m/>
    <s v="PG &amp; G"/>
    <s v="M"/>
    <s v="9.4.1.1"/>
    <s v="There shall be no evidence of trafficked, bonded, forced, or abused labour."/>
    <s v="SF, LF"/>
    <n v="1"/>
    <s v="There is no evidence of trafficked, banked, forced or abused labour as well stakeholders have received training on these topics. "/>
    <s v="There is no evidence of trafficked, bonded, forced or abused labour. Stakeholders have not received any training on these topics. "/>
    <s v="There is evidence of bonded, forced or abused labour."/>
    <s v="All forms of forced, trafficked, bonded, or abused labour are strictly prohibited on smallholder farms, in line with national labour laws and international standards. Farmers and Producer Groups (PGs) must understand and uphold the principle that all labour must be voluntary, fairly compensated, and free from coercion or exploitation._x000a__x000a_Forced labour occurs when a worker is not free to leave the job voluntarily or is pressured to work beyond their will._x000a_Example: Workers being told they cannot leave until harvest is completed or their payment is withheld unless they finish the season._x000a__x000a_Trafficked labour involves recruitment or movement of a person through fraud, coercion, or abuse of power for the purpose of exploitation-this applies even if the worker initially agreed._x000a_Example: Workers brought from another state or district with promises of good wages, but on arrival find poor conditions, withheld wages, or restrictions on movement._x000a__x000a_Bonded labour refers to work done to repay a loan or advance under unfair conditions, where debt repayment is manipulated to keep the worker tied to the employer._x000a_Example: A labourer working to repay an advance but facing illegal deductions, unclear accounts, or no exit from the obligation._x000a__x000a_Abused labour includes any form of physical, sexual, verbal, or psychological abuse or harassment in the workplace._x000a_Example: Workers being shouted at, humiliated, intimidated, or subjected to unsafe or threatening behaviour by the landowner or supervisor._x000a_"/>
    <x v="2"/>
    <s v="Test"/>
    <n v="1"/>
    <m/>
  </r>
  <r>
    <m/>
    <m/>
    <m/>
    <s v="9.4.2"/>
    <s v="Monitoring, evaluation and response mechanisms exist."/>
    <m/>
    <m/>
    <m/>
    <m/>
    <m/>
    <m/>
    <x v="0"/>
    <m/>
    <m/>
    <m/>
  </r>
  <r>
    <m/>
    <s v="PG &amp; G"/>
    <m/>
    <s v="9.4.2.1"/>
    <s v="Incidences of the worst and regular forms of child labour shall be documented."/>
    <s v="SF, LF"/>
    <n v="1"/>
    <s v="Incidences of worst and regular forms of child labour have been documented (if applicable)."/>
    <s v="Not all incidences of worst and regular forms of child labour have been documented (if applicable)."/>
    <s v="No incidences of worst and regular forms of child labour have been documented (if applicable)."/>
    <s v="All incidences of child labour, including worst forms and regular forms, must be clearly documented and addressed at the farm or Producer Group (PG) level._x000a__x000a_The worst forms of child labour, as defined by ILO Convention No. 182, include: Hazardous work (e.g., handling chemicals, operating machinery, carrying heavy loads), Trafficking, Forced or bonded labour, Commercial sexual exploitation, Use of children in illegal activities (e.g., drug trafficking), These are strictly prohibited under all circumstances._x000a__x000a_While many smallholder farms are family-run and informal, any form of child labour-especially worst forms-must be identified, documented, and remediated in a timely and responsible manner at the PG level. _x000a__x000a_PGs should maintain a simple, confidential reporting system to encourage community-based identification of risks' are encouraged to coordinate with local government child protection offices, schools, and civil society organisations for remediation support. In case of systemic issues (e.g., recurring cases from a specific area), the PG should raise this to the programme level for further intervention."/>
    <x v="2"/>
    <s v="Test"/>
    <n v="1"/>
    <m/>
  </r>
  <r>
    <m/>
    <s v="PG &amp; G"/>
    <m/>
    <s v="9.4.2.2"/>
    <s v="An action plan to prevent, monitor, and remediate child labour shall be implemented, documented, and followed up."/>
    <s v="SF, LF"/>
    <n v="2"/>
    <s v="The action plan is implemented, documented and followed up."/>
    <s v="The action plan is partly implemented and / or not properly documented and followed up."/>
    <s v="There is no action plan."/>
    <s v="A clear action plan must be in place at the Producer Group (PG) level to prevent, monitor, and remediate child labour, and it must be actively implemented._x000a__x000a_While individual smallholder farmers may not maintain formal written action plans, the PG or LIP must develop and lead a structured approach to address child labour risks across its member farmers. "/>
    <x v="2"/>
    <s v="Test"/>
    <n v="1"/>
    <m/>
  </r>
  <r>
    <m/>
    <m/>
    <m/>
    <n v="9.5"/>
    <s v="Warranty of Occupational Safety"/>
    <m/>
    <m/>
    <m/>
    <m/>
    <m/>
    <m/>
    <x v="0"/>
    <m/>
    <m/>
    <m/>
  </r>
  <r>
    <m/>
    <m/>
    <m/>
    <s v="9.5.1"/>
    <s v="The farm must provide workers in all work areas with the basic services, resources and working conditions necessary to comply with the occupational health and safety program objectives."/>
    <m/>
    <m/>
    <m/>
    <m/>
    <m/>
    <m/>
    <x v="0"/>
    <m/>
    <m/>
    <m/>
  </r>
  <r>
    <m/>
    <s v="PG &amp; G"/>
    <m/>
    <s v="9.5.1.1"/>
    <s v="Workers shall receive regular and recorded health and safety training, and such training shall be repeated for new or reassigned workers."/>
    <s v="SF, LF"/>
    <n v="2"/>
    <s v="More than 80% of workers are covered under this training.  "/>
    <s v="50 to 79% of workers are covered under this training.  "/>
    <s v="Less than 50% of workers are covered under this training. "/>
    <s v="At the smallholder farm level, all farmers and regular labourers, including family members, must be provided with regular orientation on basic health and safety practices relevant to their agricultural activities.  Key topics should include the safe handling and storage of agrochemicals, use of personal protective equipment (PPE), prevention of heat stress, safe use of tools and basic machinery, first-aid awareness, and the importance of keeping children away from hazardous tasks. PGs should maintain simple records of these training sessions, such as attendance registers or topic checklists, and ensure that safety guidance is repeated periodically"/>
    <x v="2"/>
    <s v="Test"/>
    <n v="1"/>
    <m/>
  </r>
  <r>
    <m/>
    <s v="PG &amp; G"/>
    <m/>
    <s v="9.5.1.2"/>
    <s v="First aid boxes shall be accessible at all times at the farm or workplace. The boxes shall be fully equipped and in good condition."/>
    <s v="SF, LF"/>
    <n v="1"/>
    <s v="Fully equipped first aid boxes are available at all farms / workplaces."/>
    <s v="Fully equipped first aid boxes are not available in at least one farm / workplace."/>
    <s v="Fully equipped first aid boxes are not available in more than one farm / workplace."/>
    <s v="first aid boxes must be accessible at all times at the farm or primary workplace area, especially during peak agricultural seasons when the risk of injury is higher. While individual farms may be small and informally structured, basic first aid readiness is essential. Each farm or a cluster of nearby farms-ideally coordinated through the Producer Group (PG) or Local Implementing Partner (LIP)-should ensure that at least one well-equipped first aid box is maintained in an accessible location such as a field hut, tool shed, or PG meeting space. The kit should contain essential items like antiseptics, bandages, cotton, scissors, adhesive tape, burn ointments, pain relievers, and any other locally relevant first-response supplies. Supplies must be intact, unexpired, and in good condition, with checks conducted at least once per season. At least one person per farm household or within the farm cluster should be made aware of the location and use of the first aid box, and where possible, should receive basic orientation in first aid-either informally or through PG-level training"/>
    <x v="2"/>
    <s v="Test"/>
    <n v="1"/>
    <m/>
  </r>
  <r>
    <m/>
    <s v="PG &amp; G"/>
    <m/>
    <s v="9.5.1.3"/>
    <s v="In all farms &amp; gins, potable drinking water shall be accessible to all workers during their working period."/>
    <s v="SF, LF"/>
    <n v="2"/>
    <s v="In all farms, potable drinking water is accessible to all workers."/>
    <s v="Potable drinking water is accessible to all workers in up to 80% of farmers"/>
    <s v="Potable drinking water is accessible to all workers in up to 60% of farms."/>
    <s v="All workers-including family labour, sharecroppers, and hired workers-must have access to clean and safe drinking water during their working hours in the field. Given the informal and resource-constrained nature of small farms, potable water can be provided through local means such as a handpump, borewell, or filtered water from the household. The water should be stored in clean, covered containers and placed near the worksite to ensure easy access. Farmers may also encourage workers to carry personal drinking water bottles, especially during peak seasons or long working hours. The focus should be on ensuring the water is free from visible contamination and available at all times during work. Producer Groups (PGs) or Local Implementing Partners (LIPs) should create awareness about hydration, hygiene, and the importance of safe drinking water, and may support periodic checks on water quality"/>
    <x v="3"/>
    <s v="Test"/>
    <n v="0"/>
    <m/>
  </r>
  <r>
    <m/>
    <s v="PG"/>
    <m/>
    <s v="9.5.1.4"/>
    <s v="Personnel who apply or handle agrochemicals or perform any other hazardous work shall be provided with the necessary protective equipment."/>
    <s v="SF, LF"/>
    <n v="3"/>
    <s v="No worker was found who was not provided with the necessary protective equipment."/>
    <s v="At least one worker was found who was not provided with the necessary protective equipment."/>
    <s v="More than one worker was found who was not provided with the necessary protective equipment."/>
    <s v="any person-whether a hired worker, family member, or the farmer themselves-who handles or applies agrochemicals or performs hazardous tasks (such as spraying pesticides, handling chemical fertilizers, or disposing of chemical containers) must be provided with and use appropriate personal protective equipment (PPE). At a minimum, this includes gloves, face masks or respirators, protective clothing, closed footwear, and, where necessary, eye protection. Given the informal and cost-sensitive nature of small farms, the focus should be on promoting the use of locally appropriate, functional PPE that offers basic safety and reduces exposure risks."/>
    <x v="1"/>
    <s v="Test"/>
    <n v="2"/>
    <m/>
  </r>
  <r>
    <m/>
    <s v="PG"/>
    <m/>
    <s v="9.5.1.5"/>
    <s v="Storage areas for agrochemicals shall comply with basic safety standards."/>
    <s v="SF, LF"/>
    <n v="3"/>
    <s v="All storage areas for agrochemicals comply with basic safety standards."/>
    <s v="All but one storage area for agrochemicals comply with basic safety standards."/>
    <s v="More than one storage area for agrochemicals is not complying with basic safety standards."/>
    <s v="Agrochemicals such as pesticides, herbicides, and chemical fertilizers must be stored in a manner that ensures safety for people, animals, and the environment. Storage areas should be located away from living quarters, water sources, and animal shelters to prevent accidental contamination. Agrochemicals must be kept in their original, labelled containers with intact lids, and should never be stored in food or drink containers. The storage space should be dry, well-ventilated, and out of reach of children and unauthorized persons-preferably locked or otherwise secured."/>
    <x v="1"/>
    <s v="Test"/>
    <n v="2"/>
    <m/>
  </r>
  <r>
    <m/>
    <m/>
    <m/>
    <n v="9.6"/>
    <s v="Employment conditions"/>
    <m/>
    <m/>
    <m/>
    <m/>
    <m/>
    <m/>
    <x v="0"/>
    <m/>
    <m/>
    <m/>
  </r>
  <r>
    <m/>
    <m/>
    <m/>
    <s v="9.6.1"/>
    <s v="Workers are aware of their rights and duties, responsibilities, salaries, and work schedules."/>
    <m/>
    <m/>
    <m/>
    <m/>
    <m/>
    <m/>
    <x v="0"/>
    <m/>
    <m/>
    <m/>
  </r>
  <r>
    <m/>
    <s v="PG &amp; G"/>
    <m/>
    <s v="9.6.1.1"/>
    <s v="All workers employed for more than 3 months shall have legally binding labour contracts defining their rights and duties, responsibilities, work schedules, and wages/salaries."/>
    <s v="SF, LF"/>
    <n v="3"/>
    <s v="All workers employed &gt; 3 months have legally binding labour contracts and as per stipulations."/>
    <s v="At least one worker employed &gt; 3 months has not been given a legally binding labour contract and as per stipulations."/>
    <s v="More than one worker employed &gt; 3 months has not been given a legally binding labour contract and as per stipulations."/>
    <s v="For workers employed on smallholder farms for more than three months, there should be a clear understanding of their employment terms, including responsibilities, work schedules, and wages. While written contracts are ideal and should be encouraged, particularly for longer-term or repeat employment, it is recognised that in many rural contexts,  verbal agreements remain common and culturally accepted. In such cases, verbal agreements may be considered acceptable provided there is supporting evidence such as payment records, attendance logs, or confirmation from both parties during interviews. Producer Groups (PGs) or Local Implementing Partners (LIPs) should promote the gradual shift toward simple written agreements-such as one-page formats with signatures or thumb impressions-to ensure transparency, avoid disputes, and strengthen decent work practices. Auditors should assess whether employment terms are mutually understood, whether any form of agreement-verbal or written-exists, and if appropriate records are maintained to support fair labour conditions."/>
    <x v="1"/>
    <s v="Test"/>
    <n v="2"/>
    <m/>
  </r>
  <r>
    <m/>
    <s v="PG &amp; G"/>
    <m/>
    <s v="9.6.1.2"/>
    <s v="Workers employed for more than 3 months shall receive copies of, or have access to, the contracts signed by both parties."/>
    <s v="SF, LF"/>
    <n v="3"/>
    <s v="Copies of contracts are provided or accessible to all workers employed &gt; 3 months."/>
    <s v="At least one worker employed &gt; 3 months has not received a copy of the contract nor has accessed it."/>
    <s v="More than one worker employed &gt; 3 months has not received a copy of the contract nor has accessed it."/>
    <s v="On  farms, workers employed for more than three months should receive a copy of the contract or have reasonable access to the terms agreed upon. While written contracts are encouraged and represent best practice, it is acknowledged that verbal agreements are still prevalent in many rural contexts due to literacy barriers or informal labour norms. In such cases, it is essential that the terms of employment-such as job responsibilities, wages, work hours, and duration-are clearly explained and understood by both parties. Where written contracts are used, copies signed by both employer and worker should be retained and shared with the worker. Where verbal agreements exist, efforts should be made by Producer Groups (PGs) or Local Implementing Partners (LIPs) to promote transparency by maintaining basic documentation (e.g., attendance or wage records) and by encouraging the use of simple written formats where feasible. Auditors should verify understanding of the employment terms through interviews and supporting records, and assess whether workers can access or recall the key elements of their agreement._x000a_"/>
    <x v="1"/>
    <s v="Test"/>
    <n v="2"/>
    <m/>
  </r>
  <r>
    <m/>
    <s v="PG &amp; G"/>
    <m/>
    <s v="9.6.1.3"/>
    <s v="Payment shall be made in legal tender."/>
    <s v="SF, LF"/>
    <n v="2"/>
    <s v="Payment is made in legal tender to all workers."/>
    <s v="At least one worker is not paid in legal tender without his/her prior consent."/>
    <s v="More than one worker is not paid in legal tender without his/her prior consent."/>
    <s v="In  farm setting, wages should be paid in the country's official currency-cash in hand is acceptable where bank access is limited. Payments must be clear, fair, and fully documented. Farmers should maintain a simple record, like a wage register or notebook, with the worker's name, payment amount, date, and a signature or thumbprint. This helps ensure transparency and avoid disputes. Wherever possible, especially for regular workers, support should be given to help workers open bank accounts and shift to bank or mobile payments over time. Payments should not be made in goods or other forms instead of money. If maintaining formal registers is not practical-especially in remote or informal smallholder settings-basic alternatives can still be used to ensure transparency and traceability of wage payments"/>
    <x v="4"/>
    <s v="Test"/>
    <n v="0"/>
    <m/>
  </r>
  <r>
    <m/>
    <s v="PG &amp; G"/>
    <m/>
    <s v="9.6.1.4"/>
    <s v="Payments shall be made on time, according to an appropriate payment schedule that has been communicated to workers employed by the farmer &amp; gins."/>
    <s v="SF, LF"/>
    <n v="2"/>
    <s v="Payments are made on time, according to an appropriate and communicated payment schedule."/>
    <s v="At least one worker was found where payments are not made on time."/>
    <s v="More than one worker was found where payments have not been made on time."/>
    <s v="Farmers must ensure that all hired workers are paid on time as per the agreed schedule-whether that is daily, weekly, or at the end of the work assignment. The schedule and rate of payment should be communicated clearly at the time of hiring, even if done verbally."/>
    <x v="4"/>
    <s v="Test"/>
    <n v="0"/>
    <m/>
  </r>
  <r>
    <m/>
    <s v="PG"/>
    <m/>
    <s v="9.6.1.5"/>
    <s v="In farms with more than 10 full or part-time permanent employees, an up-to-date written payroll and job description for each employee shall be available, providing a clear account of wages earned, as well as, if applicable, allowances, bonuses, overtime payment, and all deductions in detail."/>
    <s v="SF, LF"/>
    <n v="3"/>
    <s v="On all farms with &gt; 1 full or part-time permanent employees, an up-to-date written payroll and job description for each employee is available. "/>
    <s v="On all but one farm with &gt; 1 full or part-time permanent employees, an up-to-date written payroll and job description for each employee is available. "/>
    <s v="On more than one farm with &gt; 1 full or part-time permanent employees, an up-to-date written payroll and job description for each employee is not available. "/>
    <s v="In farms that employ more than 10 workers on a regular (permanent or long-term) basis, basic employment records should be maintained in a simple written format. These should include:_x000a__x000a_Payroll records that list each worker's name, work period, daily or monthly wage, total earnings, and any deductions (e.g., for tools, advances)._x000a__x000a_Job descriptions outlining each worker's main duties (e.g., irrigator, sprayer, field supervisor). These do not need to be formal HR documents but must clearly reflect the roles and responsibilities of each worker."/>
    <x v="4"/>
    <s v="Test"/>
    <n v="0"/>
    <m/>
  </r>
  <r>
    <m/>
    <s v="PG &amp; G"/>
    <m/>
    <s v="9.6.1.6"/>
    <s v="The legal provisions for social insurance, leave practices, and overtime shall be followed."/>
    <s v="SF, LF"/>
    <n v="3"/>
    <s v="The legal provisions for social insurance, leave practices and overtime are followed in all farms (where applicable)."/>
    <s v="The legal provisions for social insurance, leave practices and overtime are followed in all except one farm (where applicable)."/>
    <s v="The legal provisions for social insurance, leave practices and overtime are not followed in more than one farm (where applicable)"/>
    <s v="Farmers must make reasonable efforts to follow national labour laws regarding workers' entitlements such as overtime pay, leave, and applicable social benefits. Given the informal nature of employment on many small farms, compliance should focus on basic fairness, awareness of legal provisions, and non-exploitative practice"/>
    <x v="4"/>
    <s v="Test"/>
    <n v="0"/>
    <m/>
  </r>
  <r>
    <m/>
    <m/>
    <m/>
    <s v="9.6.2"/>
    <s v="Work - including subcontracted work - is equally remunerated according to the type of work provided and for both genders alike."/>
    <m/>
    <m/>
    <m/>
    <m/>
    <m/>
    <m/>
    <x v="0"/>
    <m/>
    <m/>
    <m/>
  </r>
  <r>
    <m/>
    <s v="PG &amp; G"/>
    <m/>
    <s v="9.6.2.1"/>
    <s v="Payment of workers contracted by the farmer &amp; gins shall either be in line with or exceed sector Collective Bargaining Agreements or correspond to the regional average and/or official minimum wages for similar occupations."/>
    <s v="SF, LF"/>
    <n v="3"/>
    <s v="Payment of workers is in line with either sector, regional or national wage stipulations, whichever may be applicable in a particular set-up."/>
    <s v="Payment of workers is in line with either sector, regional or national wage stipulations in all but one observed case."/>
    <s v="Payment of workers is not in line with either sector, regional or national wage stipulations in more than one observed case."/>
    <s v="Farmers must ensure that workers are paid fairly-at least the legal minimum wage as defined by the government for agricultural labour in their state/province or region. Where a sector-specific wage or collective agreement exists, it should be followed if applicable, but in most rural farming settings, aligning with official regional minimum wage norms is the practical benchmark."/>
    <x v="4"/>
    <s v="Test"/>
    <n v="0"/>
    <m/>
  </r>
  <r>
    <m/>
    <s v="PG &amp; G"/>
    <m/>
    <s v="9.6.2.2"/>
    <s v="Payment shall be at least equal to the country or region-specific stipulated benchmark for living wages."/>
    <s v="SF, LF"/>
    <n v="3"/>
    <s v="Payment is in minimum equal to the country or region-specific stipulated benchmark for Living wages/ or minimum wages"/>
    <s v="Payment is in minimum equal to the country or region-specific stipulated benchmark for Living wages/ or minimum wages in all applicable farms except one."/>
    <s v="Payment is in minimum not equal to the country or region-specific stipulated benchmark for Living wages/ or minimum wages in more than one case."/>
    <s v="Living wages is a level of pay that gives workers and their families a decent standard of living. Farmers must ensure that wages paid to hired workers are not lower than the government-defined minimum wages for agricultural labour, which are considered the most realistic proxy for living wages in the absence of formal living wage benchmarks in most rural areas"/>
    <x v="4"/>
    <s v="Test"/>
    <n v="0"/>
    <m/>
  </r>
  <r>
    <m/>
    <s v="PG &amp; G"/>
    <m/>
    <s v="9.6.2.3"/>
    <s v="Women's pay shall be equal to their male counterparts for the same type of work provided."/>
    <s v="SF, LF"/>
    <n v="2"/>
    <s v="Women pay is equal to their male counterpart for the same type of work provided."/>
    <s v="Women pay is equal to their male counterpart for the same type of work provided in all but one case."/>
    <s v="Women pay is not equal to their male counterpart for the same type of work provided in more than one case."/>
    <s v="Farmers must ensure that female workers receive the same wage as male workers for performing the same type and amount of work. There shall be no wage discrimination based on gender."/>
    <x v="4"/>
    <s v="Test"/>
    <n v="0"/>
    <m/>
  </r>
  <r>
    <m/>
    <s v="PG &amp; G"/>
    <m/>
    <s v="9.6.2.4"/>
    <s v="The pay rate shall allow subcontracted workers who are remunerated based on production quotas or piecework to earn at least the proportionate minimum wage or the relevant industry average (whichever is higher) during normal working hours."/>
    <s v="SF, LF"/>
    <n v="3"/>
    <s v="Subcontracted workers remunerated based on production quotas, or piecework, earn the proportionate minimum wage or relevant industry average (whichever is higher) during normal working hours."/>
    <s v="All but one subcontracted worker remunerated based on production quotas, or piecework, earn the proportionate minimum wage or relevant industry average (whichever is higher) during normal working hours."/>
    <s v="More than one subcontracted worker remunerated based on production quotas, or piecework, does not earn the proportionate minimum wage or relevant industry average (whichever is higher) during normal working hours."/>
    <s v="In situations where workers are paid per unit of work (such as per kg picked or per acre weeded), the rate set by the farmer must be fair enough so that a worker can earn at least the equivalent of the daily minimum wage or local average wage within a standard working day (usually 8 hours). Fair Piece Rate Setting: Farmers should calculate piece rates in a way that an average worker can earn at least the legal minimum wage during normal hours."/>
    <x v="4"/>
    <s v="Test"/>
    <n v="0"/>
    <m/>
  </r>
  <r>
    <m/>
    <s v="PG &amp; G"/>
    <m/>
    <s v="9.6.2.5"/>
    <s v="Working hours shall not be excessive and shall be in line with national or local legislation regarding overtime and remuneration."/>
    <s v="SF, LF"/>
    <n v="1"/>
    <s v="This is the case for 80% or more workers for the entire production period."/>
    <s v="This is the case for 50% to 79% of the workers for the entire production period"/>
    <s v="This is the case for less than 49% of the workers for the entire production period"/>
    <s v="Farm workers' regular working hours should not exceed 8 hours per day or 48 hours per week, as per most national labour laws. If overtime is required (for example, during peak harvest), it should be voluntary, limited, and fairly compensated."/>
    <x v="4"/>
    <s v="Test"/>
    <n v="0"/>
    <m/>
  </r>
  <r>
    <m/>
    <m/>
    <m/>
    <s v="9.6.3"/>
    <s v="Deductions in salaries are only made as agreed by national laws, as fixed by a Collective Bargaining Agreement or if the employee has given his/her written consent."/>
    <m/>
    <m/>
    <m/>
    <m/>
    <m/>
    <m/>
    <x v="0"/>
    <m/>
    <m/>
    <m/>
  </r>
  <r>
    <m/>
    <s v="PG &amp; G"/>
    <m/>
    <s v="9.6.3.1"/>
    <s v="Deductions from salaries shall be in line with national laws and/or the Collective Bargaining Agreement (if applicable)."/>
    <s v="SF, LF"/>
    <n v="3"/>
    <s v="Deductions of salaries are in line with national laws and / or the Collective Bargaining Agreement."/>
    <s v="Deductions of salaries are in line with national laws and / or the Collective Bargaining Agreement in all but one case."/>
    <s v="Deductions of salaries are not in line with national laws and / or the Collective Bargaining Agreement in in more than one case."/>
    <s v="Deductions from workers' wages must be lawful, fair, and clearly communicated to the worker. No unauthorized or excessive deductions should be made, especially those that reduce the worker's wages below the minimum wage."/>
    <x v="4"/>
    <s v="Test"/>
    <n v="0"/>
    <m/>
  </r>
  <r>
    <m/>
    <s v="PG &amp; G"/>
    <m/>
    <s v="9.6.3.2"/>
    <s v="Deductions shall not be used as disciplinary measures."/>
    <s v="SF, LF"/>
    <n v="3"/>
    <s v="Deductions are not employed as disciplinary measures."/>
    <s v="Deductions are not employed as disciplinary measures in all but one farm."/>
    <s v="Deductions are employed as disciplinary measures in more than one case."/>
    <s v="Farmers must not reduce a worker's wages as a way to punish them for mistakes, lateness, or performance issues. Deducting pay as a form of discipline is not acceptable and can lead to abuse or unfair treatment."/>
    <x v="4"/>
    <s v="Test"/>
    <n v="0"/>
    <m/>
  </r>
  <r>
    <m/>
    <s v="PG &amp; G"/>
    <m/>
    <s v="9.6.3.3"/>
    <s v="When deductions are made for services provided by the farmer, they shall be in line with the actual costs incurred by the employer."/>
    <s v="SF, LF"/>
    <n v="3"/>
    <s v="Deductions made for services provided by the farmer are in line with the actual costs incurred by the employer."/>
    <s v="In at least one applicable case, deductions made for services provided by the farmer are not in line with the actual costs incurred by the employer."/>
    <s v="Deductions made for services provided by the farmer are not in line with the actual costs incurred by the employer in more than one case."/>
    <s v="In smallholder farm settings, it is common for farmers to provide services like food, lodging, or transport to workers. If the farmer deducts money from the worker's wages for these services, the amount deducted must be fair, transparent, and should not exceed the actual cost incurred by the farmer_x000a_"/>
    <x v="4"/>
    <s v="Test"/>
    <n v="0"/>
    <m/>
  </r>
  <r>
    <m/>
    <m/>
    <m/>
    <n v="9.6999999999999993"/>
    <s v="No discrimination in the workplace (ILO 111)"/>
    <m/>
    <m/>
    <m/>
    <m/>
    <m/>
    <m/>
    <x v="0"/>
    <m/>
    <m/>
    <m/>
  </r>
  <r>
    <m/>
    <m/>
    <m/>
    <s v="9.7.1"/>
    <s v="Any form of discrimination or abuse is absent,"/>
    <m/>
    <m/>
    <m/>
    <m/>
    <m/>
    <m/>
    <x v="0"/>
    <m/>
    <m/>
    <m/>
  </r>
  <r>
    <m/>
    <s v="PG &amp; G"/>
    <s v="M"/>
    <s v="9.7.1.1"/>
    <s v="There shall be no discrimination based on race, caste, national origin, religion, disability, gender, sexual orientation, union membership, political affiliation, or age in recruitment, remuneration, access to training, promotion, disciplinary measures, termination, or retirement."/>
    <s v="SF, LF"/>
    <n v="2"/>
    <s v="No form of discrimination exists."/>
    <s v="Any form of discrimination has been observed in at least one case."/>
    <s v="Any form of discrimination has been observed in more than one case."/>
    <s v="Discrimination in any form-based on race, caste, national origin, religion, disability, gender, sexual orientation, union membership, political affiliation, or age-is not acceptable in recruitment, wages, access to training, promotion, disciplinary actions, termination, or retirement. where employment arrangements are often informal, farmers must still ensure that all workers are treated fairly and equitably. Tasks, pay, and opportunities must be based on the skills and performance of workers, not on their social identity. Women, migrant workers, and individuals from marginalized backgrounds should not be limited to lower-paying or less desirable tasks by default. Disciplinary actions or termination must be based on clear, fair reasons, not personal biases. Even in the absence of formal documentation, fairness in treatment can be assessed through consistent task assignments, equal pay for equal work, and feedback from workers. Farmers should foster a respectful work environment, avoid discriminatory language or behaviour, and ensure inclusion of all workers in meetings, training, and farm activities"/>
    <x v="1"/>
    <s v="Test"/>
    <n v="2"/>
    <m/>
  </r>
  <r>
    <m/>
    <s v="PG &amp; G"/>
    <s v="M"/>
    <s v="9.7.1.2"/>
    <s v="The organisation and its members shall not engage in or support the use of corporal punishment, mental or physical coercion, or verbal abuse."/>
    <s v="SF, LF"/>
    <n v="3"/>
    <s v="No form of abuse exists."/>
    <s v="Any form of abuse has been observed in at least one case."/>
    <s v="Any form of abuse has been observed in more than one case."/>
    <s v="Corporal punishment, mental or physical coercion, and verbal abuse are strictly prohibited in all forms. In smallholder farm contexts across India, Bangladesh, and Pakistan-where employer-worker relationships may be informal or influenced by traditional power dynamics-farmers must treat all workers with dignity and respect. Shouting, threats, insults, or physical punishment used to discipline or control workers are considered serious violations of decent work principles. Instead, any concerns about worker conduct should be addressed through calm dialogue and fair processes. Even in cases of underperformance or mistakes, workers must never be humiliated or harmed. Farmers and supervisors should be made aware of acceptable behaviour standards and trained to manage workers respectfully. _x000a__x000a_Corporal Punishment: The use of physical force intended to cause some degree of pain or discomfort, however light, as a method of discipline. for eg: A farm supervisor slaps or hits a worker for arriving late or making a mistake in sorting cotton._x000a__x000a_Physical or metal coercion: Any act that forces someone to work or obey by threatening physical harm, restricting movement, or creating psychological pressure or fear. for eg: Physical coercion: Preventing a worker from leaving the field until a task is completed, even if they are unwell. Mental coercion: Threatening to withhold wages or fire someone if they speak up or take a day off._x000a__x000a_Verbal Abuse: The use of harsh, insulting, or demeaning language towards workers in order to intimidate, control, or humiliate them._x000a_Examples: Shouting or screaming at workers for slow work. Using casteist, gendered, or derogatory terms (e.g., calling a woman worker &quot;useless&quot; or a low-caste worker by slurs)._x000a__x000a_"/>
    <x v="1"/>
    <s v="Test"/>
    <n v="2"/>
    <m/>
  </r>
  <r>
    <m/>
    <s v="PG &amp; G"/>
    <m/>
    <s v="9.7.1.3"/>
    <s v="The work shall be free from abuse, violence and harassment, including child or any form of abuse, gender-based violence, sexual and physical harassment._x000a_Ref: ILO on Violence and Harassment Convention, 2019 (No. 190)"/>
    <s v="SF, LF"/>
    <n v="3"/>
    <s v="There is no evidence of abuse, violence, and harassment, including child abuse or any form of abuse, gender-based violence, or sexual and physical harassment."/>
    <s v="There is no evidence of abuse, violence, and harassment, including child abuse or any form of abuse, gender-based violence, or sexual and physical harassment, but stakeholders have not received training on these topics."/>
    <s v="_x000a_There is evidence of abuse, violence, and harassment, including child abuse or any form of abuse, gender-based violence, sexual, and physical harassment."/>
    <s v="All workers on the farm-regardless of gender, age, or employment status-must be treated with dignity and respect. The farm environment shall be free from all forms of abuse, including verbal insults, threats, intimidation, physical violence, and any form of sexual or gender-based harassment. This includes inappropriate touching, comments, jokes, or gestures, as well as coercive or exploitative behaviour, especially towards women, children, or vulnerable workers._x000a_Workers must be made aware of their rights, and a simple grievance mechanism (such as a suggestion box, trusted focal person, or informal reporting channel) should be available and accessible. Awareness efforts may include verbal orientation during onboarding or seasonal meetings, even if workers are not literate"/>
    <x v="1"/>
    <s v="Test"/>
    <n v="2"/>
    <m/>
  </r>
  <r>
    <m/>
    <m/>
    <m/>
    <s v="9.7.2"/>
    <s v="Grievance mechanisms"/>
    <m/>
    <m/>
    <m/>
    <m/>
    <m/>
    <m/>
    <x v="0"/>
    <m/>
    <m/>
    <m/>
  </r>
  <r>
    <m/>
    <s v="PG &amp; G"/>
    <m/>
    <s v="9.7.2.1"/>
    <s v="A grievance mechanism shall be implemented and made accessible to farmers, workers, and other individuals potentially affected by the organisation's work. The design and functionality of the mechanism shall be effective."/>
    <s v="SF, LF"/>
    <n v="3"/>
    <s v="There is a grievance mechanisms which designed and working effectively. Farmers or workers know their rights and processes to submit complaints and don't fear repercussions. "/>
    <s v="There is a grievance mechanisms designed but it is not working effectively. Farmers or workers either don't know their rights and processes to submit complaints or fear repercussions. "/>
    <s v="There is no grievance mechanisms in place or processes to submit complaints."/>
    <s v="At the farm level, formal grievance systems may not always be feasible. Therefore, a simple, accessible, and trustworthy grievance mechanism must be put in place with the support of the Producer Group (PG)/LIP. The PG holds the primary responsibility for designing and facilitating the mechanism in a way that is appropriate to local contexts-such as through regular open meetings, verbal feedback channels, suggestion boxes, or by appointing a trusted focal person within the community._x000a__x000a_Farmers and workers must be informed about how to raise concerns safely, without fear of retaliation. The mechanism must be functional-meaning issues raised are taken seriously, recorded (even informally), and responded to in a timely and fair manner. PGs should regularly monitor and follow up on the grievances received, support resolution at the local level, and escalate issues when necessary._x000a__x000a_Where literacy is low, verbal complaints and face-to-face communication should be encouraged. It is important that female workers or community members also feel safe and confident using the grievance mechanism"/>
    <x v="1"/>
    <s v="Test"/>
    <n v="2"/>
    <m/>
  </r>
  <r>
    <m/>
    <m/>
    <m/>
    <n v="9.8000000000000007"/>
    <s v="Communal development projects"/>
    <m/>
    <m/>
    <m/>
    <m/>
    <m/>
    <m/>
    <x v="0"/>
    <m/>
    <m/>
    <m/>
  </r>
  <r>
    <m/>
    <m/>
    <m/>
    <s v="9.8.1"/>
    <s v="The organization fosters the social and economic development of farmers, female farmers and farmers` wives through the creation of Farmer Business Groups, Women in Cotton projects and other entrepreneurial initiatives at communal level."/>
    <m/>
    <m/>
    <m/>
    <m/>
    <m/>
    <m/>
    <x v="0"/>
    <m/>
    <m/>
    <m/>
  </r>
  <r>
    <m/>
    <s v="PG"/>
    <m/>
    <s v="9.8.1.1"/>
    <s v="Farmer Groups shall be enabled to improve the economic resilience of member farmers."/>
    <s v="SF, LF"/>
    <n v="3"/>
    <s v="Farmer Business Groups have been established in more than 50% of villages."/>
    <s v="Farmer Business Groups have been established in 25% to 50% of villages."/>
    <s v="Farmer Business Groups have been established less than 50% of villages."/>
    <s v="Economic resilience&quot; refers to the ability of member farmers to withstand and recover from economic shocks (e.g., crop failure, price drops, debt cycles). PGs can promote this by:  support member farmers in improving their income stability and ability to cope with challenges such as crop failure, market price drops, or rising input costs. This can be done through training on better farming practices, promoting income diversification (like intercropping or livestock), helping farmers access fair markets or input support, and encouraging savings or group-based financial tools. The focus should be on building long-term stability for farmers so they are less vulnerable to economic shocks."/>
    <x v="1"/>
    <s v="Test"/>
    <n v="2"/>
    <m/>
  </r>
  <r>
    <m/>
    <s v="PG"/>
    <m/>
    <s v="9.8.1.2"/>
    <s v="Entrepreneurial initiatives shall be developed at the communal level to diversify sources of income for farmers."/>
    <s v="SF, LF"/>
    <n v="3"/>
    <s v="Entrepreneurial initiatives have been developed in more than 30% of villages."/>
    <s v="Entrepreneurial initiatives have been developed in more than 15% to 30% of villages."/>
    <s v="Entrepreneurial initiatives have been developed in less than 15% of villages."/>
    <s v="Producer Groups (PGs), with support from implementation partners, should encourage and facilitate small-scale entrepreneurial activities at the village level that offer alternative or complementary income opportunities for farmers and their families. These may include livestock rearing, kitchen gardening, handicrafts, food processing, tailoring, or other locally viable trades. Initiatives can be based on available skills, local market demand, and seasonal work cycles to ensure sustainability._x000a__x000a_PG /LIP are expected to identify interested members, link them with relevant training, government or NGO schemes, and explore access to credit where feasible. These activities should be designed to enhance income security and reduce overdependence on cotton or a single crop. Progress can be documented through simple records of trainings held, beneficiaries supported, and income-generating activities initiated"/>
    <x v="1"/>
    <s v="Test"/>
    <n v="2"/>
    <m/>
  </r>
  <r>
    <m/>
    <m/>
    <m/>
    <s v="9.8.2"/>
    <s v="Programs related to disadvantaged/minority groups among the farmers` force, in particular women, are in place to improve their position."/>
    <m/>
    <m/>
    <m/>
    <m/>
    <m/>
    <m/>
    <x v="0"/>
    <m/>
    <m/>
    <m/>
  </r>
  <r>
    <s v="R"/>
    <s v="PG"/>
    <m/>
    <s v="9.8.2.1"/>
    <s v="Women farmers or spouses of male farmers who are members of disadvantaged or minority groups shall be prioritised for participation in entrepreneurial ventures aimed at promoting regenerative farming practices, including but not limited to nursery development, animal husbandry, biochar production, and agricultural input production."/>
    <s v="SF, LF"/>
    <n v="3"/>
    <s v="Activities are implemented to cover disadvantaged or minority groups and documents evidence are available for verification of such activities. "/>
    <s v="Activities are implemented to cover disadvantaged or minority groups and documents evidence are not available for verification of such activities. "/>
    <s v="No such activity is implemented. "/>
    <s v="Farmer Groups and implementation partners shall actively identify and support women farmers or the spouses of male farmers from disadvantaged or minority communities-such as Scheduled Castes, Scheduled Tribes, religious minorities, or economically marginalized households-in taking up income-generating activities linked to regenerative farming. These ventures may include activities like establishing community nurseries, managing livestock, producing biochar, or preparing compost and organic inputs._x000a__x000a_Priority should be given to these groups during the planning and selection of participants for such initiatives. Efforts should be documented through simple registers or minutes showing who was selected, what support was provided, and what activities were initiated. The aim is to promote inclusivity, women's empowerment, and wider adoption of sustainable practices"/>
    <x v="1"/>
    <s v="Test"/>
    <n v="2"/>
    <m/>
  </r>
  <r>
    <m/>
    <m/>
    <m/>
    <n v="10"/>
    <s v="Animal Welfare"/>
    <m/>
    <m/>
    <m/>
    <m/>
    <m/>
    <m/>
    <x v="0"/>
    <m/>
    <m/>
    <m/>
  </r>
  <r>
    <m/>
    <m/>
    <m/>
    <n v="10.1"/>
    <s v="Livestock raised on cotton farm is treated with respect,"/>
    <m/>
    <m/>
    <m/>
    <m/>
    <m/>
    <m/>
    <x v="0"/>
    <m/>
    <m/>
    <m/>
  </r>
  <r>
    <s v="R"/>
    <s v="PG"/>
    <m/>
    <s v="10.1.1"/>
    <s v="Regular health check-ups and vaccinations of animals are conducted."/>
    <s v="SF"/>
    <n v="1"/>
    <s v="A practice of regular health check-ups and vaccinations for animals is conducted. Records are available for verification."/>
    <s v="Only an ad hoc practice of regular health check-ups and vaccinations for animals is conducted. Records are partially available for verification."/>
    <s v="Such a practice is not prevalent in the project."/>
    <s v="At the Producer Group (PG) level, a basic register should be maintained to record animal health activities, including vaccinations, deworming, and treatments. PGs should facilitate or establish linkages with local veterinary departments, para vets, or trained animal health workers to support regular check-ups and preventive care._x000a__x000a_Efforts may include organizing or participating in village-level animal health camps, conducting seasonal group vaccination drives, or coordinating visits by veterinary personnel. Priority should be given to timely vaccination for major local livestock diseases and promoting awareness on good animal husbandry practices."/>
    <x v="1"/>
    <s v="Test"/>
    <n v="2"/>
    <m/>
  </r>
  <r>
    <s v="R"/>
    <s v="PG"/>
    <m/>
    <s v="10.1.2"/>
    <s v="Adequate shelter shall be provided for farm animals."/>
    <s v="SF"/>
    <n v="1"/>
    <s v="There is evidence that more than 80% of farmers are following this measure."/>
    <s v="There is evidence that between 50% and 79% of farmers are following this measure"/>
    <s v="There is no evidence, or less than 50% of farmers are following this measure"/>
    <s v="Farmers should ensure that animals have basic shelters to protect them from harsh weather conditions like rain, heat, and cold. The shelter should be clean, dry, and provide enough space for the animals to rest and move around comfortably"/>
    <x v="1"/>
    <s v="Test"/>
    <n v="2"/>
    <m/>
  </r>
  <r>
    <s v="R"/>
    <s v="PG"/>
    <m/>
    <s v="10.1.3"/>
    <s v="The development of collective silvopasture areas shall be promoted under Agroforestry systems to meet the needs of on-farm livestock."/>
    <s v="SF"/>
    <n v="3"/>
    <s v="There is evidence that more than 80% of farmers are following this measure."/>
    <s v="There is evidence that between 50% and 79% of farmers are following this measure"/>
    <s v="There is no evidence, or less than 50% of farmers are following this measure"/>
    <s v="Silvopasture is A type of agroforestry system where trees, shrubs, and grasses/pastures are grown together to support livestock grazing. It combines tree-based agriculture with animal husbandry in a sustainable and integrated manner. These areas provide: Fodder (grasses and leaves from trees), Shade and shelter for livestock, Fuelwood or other ecosystem benefits_x000a__x000a_Farmers should be encouraged to develop or take part in shared areas where trees, grasses, and fodder plants are grown together to support livestock feed needs. These areas help provide shade, improve soil health, and reduce pressure on natural grazing lands. Farmer Groups (FGs) can help coordinate efforts, identify common land, and connect with local forestry or agriculture departments for support and training. Use native trees and grasses suited to local conditions"/>
    <x v="1"/>
    <s v="Test"/>
    <n v="2"/>
    <m/>
  </r>
  <r>
    <s v="R"/>
    <s v="PG"/>
    <s v="M"/>
    <s v="10.1.4"/>
    <s v="Animals must not endure prolonged hunger and shall have access to an adequate source of fodder throughout the year."/>
    <s v="SF"/>
    <n v="3"/>
    <s v="Animals do not suffer from prolonged hunger and/or thirst and have an appropriate, sufficient diet and access to clean water. Necessary provisions are in place, and evidence is available for verification"/>
    <s v="Partial provisions for timely and sufficient food and clean water for animals are in place."/>
    <s v="There are no provisions or interventions in place."/>
    <s v="Livestock must be fed regularly and sufficiently to meet their nutritional needs. Farmers must ensure that animals are not left hungry for long periods due to neglect, lack of resources, or poor planning. Maintain fodder storage (e.g., dry crop residues or silage) for off-season. Plan for multi-season fodder crops or integrate with agroforestry"/>
    <x v="1"/>
    <s v="Test"/>
    <n v="2"/>
    <m/>
  </r>
  <r>
    <s v="R"/>
    <s v="PG"/>
    <m/>
    <s v="10.1.5"/>
    <s v="Clean and hygienic water shall be accessible to livestock throughout the year, with guaranteed availability of drinking water during summer and periods of stress."/>
    <s v="SF"/>
    <n v="3"/>
    <s v="There shall be evidence of accessibility to clean and hygienic water for drinking throughout the year, with guaranteed availability during the summer and periods of stress."/>
    <s v="There is partial provision of clean and hygienic drinking water throughout the year, including during the summer and periods of stress."/>
    <s v="_x000a_There is no provision of clean and hygienic drinking water."/>
    <s v="Livestock must have uninterrupted access to water every day, across all seasons. The water should be: Free from contamination (no pollutants, waste runoff, or chemicals), Safe to drink-not stagnant, muddy, or breeding insects. During peak summer, droughts, or stress periods (e.g., high heat, dry spells), guaranteed access is essential_x000a_"/>
    <x v="2"/>
    <s v="Test"/>
    <n v="1"/>
    <m/>
  </r>
  <r>
    <m/>
    <m/>
    <m/>
    <n v="11"/>
    <s v="Resilient Livelihoods"/>
    <m/>
    <m/>
    <m/>
    <m/>
    <m/>
    <m/>
    <x v="0"/>
    <m/>
    <m/>
    <m/>
  </r>
  <r>
    <m/>
    <m/>
    <m/>
    <n v="11.1"/>
    <s v="Regenerative Agriculture combined with Social Fairness should lead to tangible increase of incomes, improved climate adaptation and enhanced agro-biodiversity on cotton farms."/>
    <m/>
    <m/>
    <m/>
    <m/>
    <m/>
    <m/>
    <x v="0"/>
    <m/>
    <m/>
    <m/>
  </r>
  <r>
    <s v="R"/>
    <s v="PG"/>
    <m/>
    <s v="11.1.1"/>
    <s v="Economic welfare shall be steadily improved through diversified incomes, including the simultaneous production of cotton, food, fodder, firewood, tree seedlings, and animal husbandry."/>
    <s v="SF"/>
    <n v="2"/>
    <s v="Economic welfare has steadily improved through diversified income sources, including the simultaneous production of cotton, food, fodder, firewood, tree seedlings, and animal husbandry. Sufficient indicators are available to confirm compliance for verification."/>
    <s v="Indicators are available to confirm only partial compliance"/>
    <s v="There is no program in place."/>
    <s v="Farmers are encouraged to adopt multiple income-generating activities alongside cotton, such as growing food crops, maintaining kitchen gardens, rearing animals, cultivating fodder or firewood species, or raising tree seedlings. This helps reduce risk, improves household income, and ensures food and resource security.ProduerGroups (PGs) can support by sharing good practices, linking farmers to markets, and facilitating training on income diversification."/>
    <x v="2"/>
    <s v="Test"/>
    <n v="1"/>
    <m/>
  </r>
  <r>
    <s v="R"/>
    <s v="PG"/>
    <m/>
    <s v="11.1.2"/>
    <s v="The cost of farming shall be steadily decreased as farming inputs are reduced."/>
    <s v="SF"/>
    <n v="3"/>
    <s v="There is multiple evidence indicating that the cost of farming is steadily decreasing as farming inputs are reduced."/>
    <s v="Partial evidence is available indicating that the cost of farming is steadily decreasing as farming inputs are reduced"/>
    <s v="There is no system in place for tracking farming inputs."/>
    <s v="The farmer should have a record of farming inputs, and the records (FFB or notebook where farmer records) available indicate the reduction.  The farmer could also explain the reduction in cost comparing to the last season/seasons."/>
    <x v="2"/>
    <s v="Test"/>
    <n v="1"/>
    <m/>
  </r>
  <r>
    <s v="R"/>
    <s v="PG"/>
    <m/>
    <s v="11.1.3"/>
    <s v="Farmers shall provide evidence demonstrating that they treat cotton cultivation as a business to ensure profitability and long-term productivity."/>
    <s v="SF"/>
    <n v="3"/>
    <s v="80% or more of the farmers have adopted this practice"/>
    <s v="50% to 79% of farmers have adopted this practice"/>
    <s v="Less than 50% of farmers have adopted this practice"/>
    <s v="Farmers shall receive training and maintain records of key input costs. This awareness helps them understand their expenses and assess the profitability of their farming operations."/>
    <x v="2"/>
    <s v="Test"/>
    <n v="1"/>
    <m/>
  </r>
  <r>
    <s v="R"/>
    <s v="PG"/>
    <m/>
    <s v="11.1.4"/>
    <s v="The promotion and development of cotton residue biochar shall serve as an alternative income source when produced in surplus."/>
    <s v="SF"/>
    <n v="2"/>
    <s v="For the number of farmers producing biochar (if available in surplus), 50% or more have adopted this practice ."/>
    <s v="For the number of farmers producing biochar  (if available in surplus), 30-49% have adopted this practice"/>
    <s v="For the number of farmers producing biochar (if available in surplus), less than 30% have adopted this practice."/>
    <s v="After cotton is harvested, leftover plant material (stems, stalks, etc.) is often burned or discarded. Instead of burning, this residue can be converted into biochar. "/>
    <x v="2"/>
    <s v="Test"/>
    <n v="1"/>
    <m/>
  </r>
  <r>
    <s v="R"/>
    <s v="PG"/>
    <m/>
    <s v="11.1.5"/>
    <s v="Existing natural habitats on the farm shall be retained, and new habitats shall be created."/>
    <s v="SF"/>
    <n v="2"/>
    <s v="There is evidence that more than 80% of the farmers have been trained on this measure and are adhering to it."/>
    <s v="There is evidence that between 50% and 79% of the farmers have been trained on this measure and are adhering to it."/>
    <s v="There is no evidence, or evidence shows that less than 50% of the farmers have been trained on this measure or are adhering to it"/>
    <s v=" existing natural areas in the farm are known to the farmers and they Protect trees, grasses, and ponds from cutting or pollution. Identify and plan areas for habitat restoration or creation. Use native or locally adapted species for new planting.  A documentation at the PG level or FG level on this is ideal."/>
    <x v="3"/>
    <s v="Test"/>
    <n v="0"/>
    <m/>
  </r>
  <r>
    <s v="R"/>
    <s v="PG"/>
    <m/>
    <s v="11.1.6"/>
    <s v="Agro biodiversity on farms shall be continuously increased to ensure a sustainable source of alternate income for farmers."/>
    <s v="SF"/>
    <n v="3"/>
    <s v="There is evidence that more than 80% of the farmers have been trained on this measure and are adhering to it"/>
    <s v="There is evidence that between 50% and 79% of the farmers have been trained on this measure and are adhering to it."/>
    <s v="There is no evidence, or evidence shows that less than 50% of the farmers have been trained on this measure or are adhering to it"/>
    <s v="PG need to Promote intercropping and companion planting and Support cultivation of traditional or climate-resilient crops. Facilitate access to seeds, saplings, or small livestock units and _x000a_Offer training on multi-cropping systems and value addition. the efforts need to be documents and shared"/>
    <x v="3"/>
    <s v="Test"/>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F21B1C-443F-48FF-A153-04FC3BE9F989}"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 firstHeaderRow="1" firstDataRow="1" firstDataCol="1"/>
  <pivotFields count="15">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1"/>
        <item x="4"/>
        <item x="3"/>
        <item x="2"/>
        <item x="0"/>
        <item t="default"/>
      </items>
    </pivotField>
    <pivotField showAll="0"/>
    <pivotField showAll="0"/>
    <pivotField showAll="0"/>
  </pivotFields>
  <rowFields count="1">
    <field x="11"/>
  </rowFields>
  <rowItems count="6">
    <i>
      <x/>
    </i>
    <i>
      <x v="1"/>
    </i>
    <i>
      <x v="2"/>
    </i>
    <i>
      <x v="3"/>
    </i>
    <i>
      <x v="4"/>
    </i>
    <i t="grand">
      <x/>
    </i>
  </rowItems>
  <colItems count="1">
    <i/>
  </colItems>
  <dataFields count="1">
    <dataField name="Count of Compliance Status" fld="11"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ACE4-18A4-4C4E-9021-D7387F4D845F}">
  <dimension ref="A3:B9"/>
  <sheetViews>
    <sheetView workbookViewId="0">
      <selection activeCell="E13" sqref="E13"/>
    </sheetView>
  </sheetViews>
  <sheetFormatPr defaultRowHeight="15" x14ac:dyDescent="0.25"/>
  <cols>
    <col min="1" max="1" width="13.140625" bestFit="1" customWidth="1"/>
    <col min="2" max="2" width="25.85546875" bestFit="1" customWidth="1"/>
  </cols>
  <sheetData>
    <row r="3" spans="1:2" x14ac:dyDescent="0.25">
      <c r="A3" s="28" t="s">
        <v>1462</v>
      </c>
      <c r="B3" s="29" t="s">
        <v>1465</v>
      </c>
    </row>
    <row r="4" spans="1:2" x14ac:dyDescent="0.25">
      <c r="A4" s="30" t="s">
        <v>1457</v>
      </c>
      <c r="B4" s="29">
        <v>107</v>
      </c>
    </row>
    <row r="5" spans="1:2" x14ac:dyDescent="0.25">
      <c r="A5" s="31" t="s">
        <v>1460</v>
      </c>
      <c r="B5" s="32">
        <v>12</v>
      </c>
    </row>
    <row r="6" spans="1:2" x14ac:dyDescent="0.25">
      <c r="A6" s="31" t="s">
        <v>1459</v>
      </c>
      <c r="B6" s="32">
        <v>3</v>
      </c>
    </row>
    <row r="7" spans="1:2" x14ac:dyDescent="0.25">
      <c r="A7" s="31" t="s">
        <v>1458</v>
      </c>
      <c r="B7" s="32">
        <v>85</v>
      </c>
    </row>
    <row r="8" spans="1:2" x14ac:dyDescent="0.25">
      <c r="A8" s="31" t="s">
        <v>1463</v>
      </c>
      <c r="B8" s="32"/>
    </row>
    <row r="9" spans="1:2" x14ac:dyDescent="0.25">
      <c r="A9" s="33" t="s">
        <v>1464</v>
      </c>
      <c r="B9" s="34">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8"/>
  <sheetViews>
    <sheetView topLeftCell="E11" zoomScale="70" zoomScaleNormal="70" workbookViewId="0">
      <selection activeCell="L21" sqref="L21"/>
    </sheetView>
  </sheetViews>
  <sheetFormatPr defaultRowHeight="15" x14ac:dyDescent="0.25"/>
  <cols>
    <col min="1" max="1" width="12" customWidth="1"/>
    <col min="2" max="2" width="10" customWidth="1"/>
    <col min="3" max="7" width="25" customWidth="1"/>
    <col min="8" max="15" width="30" customWidth="1"/>
  </cols>
  <sheetData>
    <row r="1" spans="1:15" ht="24.95" customHeight="1" x14ac:dyDescent="0.25">
      <c r="A1" s="1"/>
      <c r="B1" s="1"/>
      <c r="C1" s="1"/>
      <c r="D1" s="1"/>
      <c r="E1" s="1"/>
      <c r="F1" s="1"/>
      <c r="G1" s="1"/>
      <c r="H1" s="1"/>
      <c r="I1" s="1"/>
      <c r="J1" s="1"/>
      <c r="K1" s="1"/>
      <c r="L1" s="1"/>
      <c r="M1" s="1"/>
      <c r="N1" s="1"/>
      <c r="O1" s="1"/>
    </row>
    <row r="2" spans="1:15" ht="24.95" customHeight="1" x14ac:dyDescent="0.25">
      <c r="A2" s="36"/>
      <c r="B2" s="36"/>
      <c r="C2" s="36"/>
      <c r="D2" s="37" t="s">
        <v>1435</v>
      </c>
      <c r="E2" s="36"/>
      <c r="F2" s="36"/>
      <c r="G2" s="36"/>
      <c r="H2" s="36"/>
      <c r="I2" s="36"/>
      <c r="J2" s="36"/>
      <c r="K2" s="36"/>
      <c r="L2" s="36"/>
      <c r="M2" s="36"/>
      <c r="N2" s="36"/>
      <c r="O2" s="38"/>
    </row>
    <row r="3" spans="1:15" ht="24.95" customHeight="1" x14ac:dyDescent="0.25">
      <c r="A3" s="36"/>
      <c r="B3" s="36"/>
      <c r="C3" s="36"/>
      <c r="D3" s="36"/>
      <c r="E3" s="36"/>
      <c r="F3" s="36"/>
      <c r="G3" s="36"/>
      <c r="H3" s="36"/>
      <c r="I3" s="36"/>
      <c r="J3" s="36"/>
      <c r="K3" s="36"/>
      <c r="L3" s="36"/>
      <c r="M3" s="36"/>
      <c r="N3" s="36"/>
      <c r="O3" s="38"/>
    </row>
    <row r="4" spans="1:15" ht="24.95" customHeight="1" x14ac:dyDescent="0.25">
      <c r="A4" s="36"/>
      <c r="B4" s="36"/>
      <c r="C4" s="36"/>
      <c r="D4" s="36"/>
      <c r="E4" s="36"/>
      <c r="F4" s="36"/>
      <c r="G4" s="36"/>
      <c r="H4" s="36"/>
      <c r="I4" s="36"/>
      <c r="J4" s="36"/>
      <c r="K4" s="36"/>
      <c r="L4" s="36"/>
      <c r="M4" s="36"/>
      <c r="N4" s="36"/>
      <c r="O4" s="38"/>
    </row>
    <row r="5" spans="1:15" ht="24.95" customHeight="1" x14ac:dyDescent="0.25">
      <c r="A5" s="1"/>
      <c r="B5" s="1"/>
      <c r="C5" s="1"/>
      <c r="D5" s="1"/>
      <c r="E5" s="1"/>
      <c r="F5" s="1"/>
      <c r="G5" s="1"/>
      <c r="H5" s="1"/>
      <c r="I5" s="1"/>
      <c r="J5" s="1"/>
      <c r="K5" s="1"/>
      <c r="L5" s="1"/>
      <c r="M5" s="1"/>
      <c r="N5" s="1"/>
      <c r="O5" s="1"/>
    </row>
    <row r="6" spans="1:15" x14ac:dyDescent="0.25">
      <c r="A6" s="2"/>
      <c r="B6" s="2"/>
      <c r="C6" s="2"/>
      <c r="D6" s="2"/>
      <c r="E6" s="2"/>
      <c r="F6" s="2"/>
      <c r="G6" s="2"/>
      <c r="H6" s="1"/>
      <c r="I6" s="1"/>
      <c r="J6" s="1"/>
      <c r="K6" s="2"/>
      <c r="L6" s="2"/>
      <c r="M6" s="2"/>
      <c r="N6" s="2"/>
      <c r="O6" s="2"/>
    </row>
    <row r="7" spans="1:15" x14ac:dyDescent="0.25">
      <c r="A7" s="39" t="s">
        <v>1436</v>
      </c>
      <c r="B7" s="40"/>
      <c r="C7" s="40"/>
      <c r="D7" s="40"/>
      <c r="E7" s="40"/>
      <c r="F7" s="40"/>
      <c r="G7" s="40"/>
      <c r="H7" s="38"/>
      <c r="I7" s="38"/>
      <c r="J7" s="38"/>
      <c r="K7" s="40"/>
      <c r="L7" s="40"/>
      <c r="M7" s="40"/>
      <c r="N7" s="40"/>
      <c r="O7" s="40"/>
    </row>
    <row r="8" spans="1:15" ht="30" x14ac:dyDescent="0.25">
      <c r="A8" s="3" t="s">
        <v>0</v>
      </c>
      <c r="B8" s="3" t="s">
        <v>1</v>
      </c>
      <c r="C8" s="3" t="s">
        <v>2</v>
      </c>
      <c r="D8" s="3"/>
      <c r="E8" s="2"/>
      <c r="F8" s="2"/>
      <c r="G8" s="2"/>
      <c r="H8" s="1"/>
      <c r="I8" s="1"/>
      <c r="J8" s="1"/>
      <c r="K8" s="2"/>
      <c r="L8" s="2"/>
      <c r="M8" s="2"/>
      <c r="N8" s="2"/>
      <c r="O8" s="2"/>
    </row>
    <row r="9" spans="1:15" ht="45" x14ac:dyDescent="0.25">
      <c r="A9" s="3" t="s">
        <v>3</v>
      </c>
      <c r="B9" s="3"/>
      <c r="C9" s="3" t="s">
        <v>4</v>
      </c>
      <c r="D9" s="3">
        <v>4249</v>
      </c>
      <c r="E9" s="2"/>
      <c r="F9" s="2"/>
      <c r="G9" s="2"/>
      <c r="H9" s="1"/>
      <c r="I9" s="1"/>
      <c r="J9" s="1"/>
      <c r="K9" s="2"/>
      <c r="L9" s="2"/>
      <c r="M9" s="2"/>
      <c r="N9" s="2"/>
      <c r="O9" s="2"/>
    </row>
    <row r="10" spans="1:15" ht="60" x14ac:dyDescent="0.25">
      <c r="A10" s="3" t="s">
        <v>5</v>
      </c>
      <c r="B10" s="3" t="s">
        <v>6</v>
      </c>
      <c r="C10" s="3" t="s">
        <v>7</v>
      </c>
      <c r="D10" s="3"/>
      <c r="E10" s="2"/>
      <c r="F10" s="2"/>
      <c r="G10" s="2"/>
      <c r="H10" s="1"/>
      <c r="I10" s="1"/>
      <c r="J10" s="1"/>
      <c r="K10" s="2"/>
      <c r="L10" s="2"/>
      <c r="M10" s="2"/>
      <c r="N10" s="2"/>
      <c r="O10" s="2"/>
    </row>
    <row r="11" spans="1:15" ht="30" x14ac:dyDescent="0.25">
      <c r="A11" s="3" t="s">
        <v>8</v>
      </c>
      <c r="B11" s="3"/>
      <c r="C11" s="3" t="s">
        <v>9</v>
      </c>
      <c r="D11" s="3"/>
      <c r="E11" s="2"/>
      <c r="F11" s="2"/>
      <c r="G11" s="2"/>
      <c r="H11" s="1"/>
      <c r="I11" s="1"/>
      <c r="J11" s="1"/>
      <c r="K11" s="2"/>
      <c r="L11" s="2"/>
      <c r="M11" s="2"/>
      <c r="N11" s="2"/>
      <c r="O11" s="2"/>
    </row>
    <row r="12" spans="1:15" ht="30" x14ac:dyDescent="0.25">
      <c r="A12" s="3" t="s">
        <v>10</v>
      </c>
      <c r="B12" s="3"/>
      <c r="C12" s="3" t="s">
        <v>11</v>
      </c>
      <c r="D12" s="3"/>
      <c r="E12" s="2"/>
      <c r="F12" s="2"/>
      <c r="G12" s="2"/>
      <c r="H12" s="1"/>
      <c r="I12" s="1"/>
      <c r="J12" s="1"/>
      <c r="K12" s="2"/>
      <c r="L12" s="2"/>
      <c r="M12" s="2"/>
      <c r="N12" s="2"/>
      <c r="O12" s="2"/>
    </row>
    <row r="13" spans="1:15" ht="30" x14ac:dyDescent="0.25">
      <c r="A13" s="3" t="s">
        <v>12</v>
      </c>
      <c r="B13" s="3"/>
      <c r="C13" s="3" t="s">
        <v>13</v>
      </c>
      <c r="D13" s="3"/>
      <c r="E13" s="2"/>
      <c r="F13" s="2"/>
      <c r="G13" s="2"/>
      <c r="H13" s="1"/>
      <c r="I13" s="1"/>
      <c r="J13" s="1"/>
      <c r="K13" s="2"/>
      <c r="L13" s="2"/>
      <c r="M13" s="2"/>
      <c r="N13" s="2"/>
      <c r="O13" s="2"/>
    </row>
    <row r="14" spans="1:15" ht="60" x14ac:dyDescent="0.25">
      <c r="A14" s="3" t="s">
        <v>14</v>
      </c>
      <c r="B14" s="3"/>
      <c r="C14" s="3" t="s">
        <v>15</v>
      </c>
      <c r="D14" s="3"/>
      <c r="E14" s="2"/>
      <c r="F14" s="2"/>
      <c r="G14" s="2"/>
      <c r="H14" s="1"/>
      <c r="I14" s="1"/>
      <c r="J14" s="1"/>
      <c r="K14" s="2"/>
      <c r="L14" s="2"/>
      <c r="M14" s="2"/>
      <c r="N14" s="2"/>
      <c r="O14" s="2"/>
    </row>
    <row r="15" spans="1:15" ht="45" x14ac:dyDescent="0.25">
      <c r="A15" s="3" t="s">
        <v>16</v>
      </c>
      <c r="B15" s="3" t="s">
        <v>17</v>
      </c>
      <c r="C15" s="3" t="s">
        <v>18</v>
      </c>
      <c r="D15" s="3"/>
      <c r="E15" s="2"/>
      <c r="F15" s="2"/>
      <c r="G15" s="2"/>
      <c r="H15" s="1"/>
      <c r="I15" s="1"/>
      <c r="J15" s="1"/>
      <c r="K15" s="2"/>
      <c r="L15" s="2"/>
      <c r="M15" s="2"/>
      <c r="N15" s="2"/>
      <c r="O15" s="2"/>
    </row>
    <row r="16" spans="1:15" x14ac:dyDescent="0.25">
      <c r="A16" s="2"/>
      <c r="B16" s="2"/>
      <c r="C16" s="2"/>
      <c r="D16" s="2"/>
      <c r="E16" s="2"/>
      <c r="F16" s="2"/>
      <c r="G16" s="2"/>
      <c r="H16" s="1"/>
      <c r="I16" s="1"/>
      <c r="J16" s="1"/>
      <c r="K16" s="2"/>
      <c r="L16" s="2"/>
      <c r="M16" s="2"/>
      <c r="N16" s="2"/>
      <c r="O16" s="2"/>
    </row>
    <row r="17" spans="1:15" ht="30" x14ac:dyDescent="0.25">
      <c r="A17" s="4" t="s">
        <v>19</v>
      </c>
      <c r="B17" s="7" t="s">
        <v>20</v>
      </c>
      <c r="C17" s="7" t="s">
        <v>21</v>
      </c>
      <c r="D17" s="7" t="s">
        <v>22</v>
      </c>
      <c r="E17" s="4" t="s">
        <v>23</v>
      </c>
      <c r="F17" s="7" t="s">
        <v>24</v>
      </c>
      <c r="G17" s="7" t="s">
        <v>25</v>
      </c>
      <c r="H17" s="10" t="s">
        <v>26</v>
      </c>
      <c r="I17" s="13" t="s">
        <v>27</v>
      </c>
      <c r="J17" s="14" t="s">
        <v>28</v>
      </c>
      <c r="K17" s="4" t="s">
        <v>29</v>
      </c>
      <c r="L17" s="7" t="s">
        <v>30</v>
      </c>
      <c r="M17" s="4" t="s">
        <v>31</v>
      </c>
      <c r="N17" s="7" t="s">
        <v>32</v>
      </c>
      <c r="O17" s="4" t="s">
        <v>33</v>
      </c>
    </row>
    <row r="18" spans="1:15" ht="30" x14ac:dyDescent="0.25">
      <c r="A18" s="5"/>
      <c r="B18" s="8"/>
      <c r="C18" s="8"/>
      <c r="D18" s="8">
        <v>1</v>
      </c>
      <c r="E18" s="5" t="s">
        <v>34</v>
      </c>
      <c r="F18" s="8"/>
      <c r="G18" s="8"/>
      <c r="H18" s="11"/>
      <c r="I18" s="11"/>
      <c r="J18" s="11"/>
      <c r="K18" s="5"/>
      <c r="L18" s="8"/>
      <c r="M18" s="5"/>
      <c r="N18" s="8"/>
      <c r="O18" s="5"/>
    </row>
    <row r="19" spans="1:15" x14ac:dyDescent="0.25">
      <c r="A19" s="5"/>
      <c r="B19" s="8"/>
      <c r="C19" s="8"/>
      <c r="D19" s="8">
        <v>1.1000000000000001</v>
      </c>
      <c r="E19" s="5" t="s">
        <v>35</v>
      </c>
      <c r="F19" s="8"/>
      <c r="G19" s="8"/>
      <c r="H19" s="11"/>
      <c r="I19" s="11"/>
      <c r="J19" s="11"/>
      <c r="K19" s="5"/>
      <c r="L19" s="8"/>
      <c r="M19" s="5"/>
      <c r="N19" s="8"/>
      <c r="O19" s="5"/>
    </row>
    <row r="20" spans="1:15" ht="60" x14ac:dyDescent="0.25">
      <c r="A20" s="5"/>
      <c r="B20" s="8"/>
      <c r="C20" s="8"/>
      <c r="D20" s="8" t="s">
        <v>36</v>
      </c>
      <c r="E20" s="5" t="s">
        <v>37</v>
      </c>
      <c r="F20" s="8"/>
      <c r="G20" s="8"/>
      <c r="H20" s="11"/>
      <c r="I20" s="11"/>
      <c r="J20" s="11"/>
      <c r="K20" s="5"/>
      <c r="L20" s="8"/>
      <c r="M20" s="5"/>
      <c r="N20" s="8"/>
      <c r="O20" s="5"/>
    </row>
    <row r="21" spans="1:15" ht="90" x14ac:dyDescent="0.25">
      <c r="A21" s="6"/>
      <c r="B21" s="9" t="s">
        <v>38</v>
      </c>
      <c r="C21" s="9"/>
      <c r="D21" s="9" t="s">
        <v>39</v>
      </c>
      <c r="E21" s="6" t="s">
        <v>40</v>
      </c>
      <c r="F21" s="9" t="s">
        <v>41</v>
      </c>
      <c r="G21" s="9">
        <v>1</v>
      </c>
      <c r="H21" s="12" t="s">
        <v>42</v>
      </c>
      <c r="I21" s="12" t="s">
        <v>43</v>
      </c>
      <c r="J21" s="12" t="s">
        <v>44</v>
      </c>
      <c r="K21" s="6" t="s">
        <v>45</v>
      </c>
      <c r="L21" s="9" t="s">
        <v>1457</v>
      </c>
      <c r="M21" s="6" t="s">
        <v>1461</v>
      </c>
      <c r="N21" s="9">
        <f>CHOOSE(MATCH(L21,{"FC","PC","NC","N/A"},0),2,1,0,0)</f>
        <v>2</v>
      </c>
      <c r="O21" s="6"/>
    </row>
    <row r="22" spans="1:15" ht="135" x14ac:dyDescent="0.25">
      <c r="A22" s="6"/>
      <c r="B22" s="9" t="s">
        <v>46</v>
      </c>
      <c r="C22" s="9"/>
      <c r="D22" s="9" t="s">
        <v>47</v>
      </c>
      <c r="E22" s="6" t="s">
        <v>48</v>
      </c>
      <c r="F22" s="9" t="s">
        <v>41</v>
      </c>
      <c r="G22" s="9">
        <v>1</v>
      </c>
      <c r="H22" s="12" t="s">
        <v>49</v>
      </c>
      <c r="I22" s="12" t="s">
        <v>50</v>
      </c>
      <c r="J22" s="12" t="s">
        <v>51</v>
      </c>
      <c r="K22" s="6" t="s">
        <v>52</v>
      </c>
      <c r="L22" s="9" t="s">
        <v>1457</v>
      </c>
      <c r="M22" s="6" t="s">
        <v>1461</v>
      </c>
      <c r="N22" s="9">
        <f>CHOOSE(MATCH(L22,{"FC","PC","NC","N/A"},0),2,1,0,0)</f>
        <v>2</v>
      </c>
      <c r="O22" s="6"/>
    </row>
    <row r="23" spans="1:15" ht="30" x14ac:dyDescent="0.25">
      <c r="A23" s="5"/>
      <c r="B23" s="8"/>
      <c r="C23" s="8"/>
      <c r="D23" s="8">
        <v>1.2</v>
      </c>
      <c r="E23" s="5" t="s">
        <v>53</v>
      </c>
      <c r="F23" s="8"/>
      <c r="G23" s="8"/>
      <c r="H23" s="11"/>
      <c r="I23" s="11"/>
      <c r="J23" s="11"/>
      <c r="K23" s="5"/>
      <c r="L23" s="8"/>
      <c r="M23" s="5"/>
      <c r="N23" s="8"/>
      <c r="O23" s="5"/>
    </row>
    <row r="24" spans="1:15" ht="120" x14ac:dyDescent="0.25">
      <c r="A24" s="5"/>
      <c r="B24" s="8"/>
      <c r="C24" s="8"/>
      <c r="D24" s="8" t="s">
        <v>54</v>
      </c>
      <c r="E24" s="5" t="s">
        <v>55</v>
      </c>
      <c r="F24" s="8"/>
      <c r="G24" s="8"/>
      <c r="H24" s="11"/>
      <c r="I24" s="11"/>
      <c r="J24" s="11"/>
      <c r="K24" s="5"/>
      <c r="L24" s="8"/>
      <c r="M24" s="5"/>
      <c r="N24" s="8"/>
      <c r="O24" s="5"/>
    </row>
    <row r="25" spans="1:15" ht="270" x14ac:dyDescent="0.25">
      <c r="A25" s="6"/>
      <c r="B25" s="9" t="s">
        <v>38</v>
      </c>
      <c r="C25" s="9"/>
      <c r="D25" s="9" t="s">
        <v>56</v>
      </c>
      <c r="E25" s="6" t="s">
        <v>57</v>
      </c>
      <c r="F25" s="9" t="s">
        <v>41</v>
      </c>
      <c r="G25" s="9">
        <v>1</v>
      </c>
      <c r="H25" s="12" t="s">
        <v>58</v>
      </c>
      <c r="I25" s="12" t="s">
        <v>59</v>
      </c>
      <c r="J25" s="12" t="s">
        <v>60</v>
      </c>
      <c r="K25" s="6" t="s">
        <v>61</v>
      </c>
      <c r="L25" s="9" t="s">
        <v>1457</v>
      </c>
      <c r="M25" s="6" t="s">
        <v>1461</v>
      </c>
      <c r="N25" s="9">
        <f>CHOOSE(MATCH(L25,{"FC","PC","NC","N/A"},0),2,1,0,0)</f>
        <v>2</v>
      </c>
      <c r="O25" s="6"/>
    </row>
    <row r="26" spans="1:15" ht="285" x14ac:dyDescent="0.25">
      <c r="A26" s="6"/>
      <c r="B26" s="9" t="s">
        <v>38</v>
      </c>
      <c r="C26" s="9"/>
      <c r="D26" s="9" t="s">
        <v>62</v>
      </c>
      <c r="E26" s="6" t="s">
        <v>63</v>
      </c>
      <c r="F26" s="9" t="s">
        <v>64</v>
      </c>
      <c r="G26" s="9">
        <v>1</v>
      </c>
      <c r="H26" s="12" t="s">
        <v>65</v>
      </c>
      <c r="I26" s="12" t="s">
        <v>66</v>
      </c>
      <c r="J26" s="12" t="s">
        <v>67</v>
      </c>
      <c r="K26" s="6" t="s">
        <v>68</v>
      </c>
      <c r="L26" s="9" t="s">
        <v>1457</v>
      </c>
      <c r="M26" s="6" t="s">
        <v>1461</v>
      </c>
      <c r="N26" s="9">
        <f>CHOOSE(MATCH(L26,{"FC","PC","NC","N/A"},0),2,1,0,0)</f>
        <v>2</v>
      </c>
      <c r="O26" s="6"/>
    </row>
    <row r="27" spans="1:15" ht="210" x14ac:dyDescent="0.25">
      <c r="A27" s="6"/>
      <c r="B27" s="9" t="s">
        <v>38</v>
      </c>
      <c r="C27" s="9" t="s">
        <v>69</v>
      </c>
      <c r="D27" s="9" t="s">
        <v>70</v>
      </c>
      <c r="E27" s="6" t="s">
        <v>71</v>
      </c>
      <c r="F27" s="9" t="s">
        <v>41</v>
      </c>
      <c r="G27" s="9">
        <v>1</v>
      </c>
      <c r="H27" s="12" t="s">
        <v>72</v>
      </c>
      <c r="I27" s="12" t="s">
        <v>73</v>
      </c>
      <c r="J27" s="12" t="s">
        <v>74</v>
      </c>
      <c r="K27" s="6" t="s">
        <v>75</v>
      </c>
      <c r="L27" s="9" t="s">
        <v>1457</v>
      </c>
      <c r="M27" s="6" t="s">
        <v>1461</v>
      </c>
      <c r="N27" s="9">
        <f>CHOOSE(MATCH(L27,{"FC","PC","NC","N/A"},0),2,1,0,0)</f>
        <v>2</v>
      </c>
      <c r="O27" s="6"/>
    </row>
    <row r="28" spans="1:15" ht="180" x14ac:dyDescent="0.25">
      <c r="A28" s="6"/>
      <c r="B28" s="9" t="s">
        <v>38</v>
      </c>
      <c r="C28" s="9"/>
      <c r="D28" s="9" t="s">
        <v>76</v>
      </c>
      <c r="E28" s="6" t="s">
        <v>77</v>
      </c>
      <c r="F28" s="9" t="s">
        <v>41</v>
      </c>
      <c r="G28" s="9">
        <v>1</v>
      </c>
      <c r="H28" s="12" t="s">
        <v>78</v>
      </c>
      <c r="I28" s="12" t="s">
        <v>79</v>
      </c>
      <c r="J28" s="12" t="s">
        <v>80</v>
      </c>
      <c r="K28" s="6" t="s">
        <v>81</v>
      </c>
      <c r="L28" s="9" t="s">
        <v>1457</v>
      </c>
      <c r="M28" s="6" t="s">
        <v>1461</v>
      </c>
      <c r="N28" s="9">
        <f>CHOOSE(MATCH(L28,{"FC","PC","NC","N/A"},0),2,1,0,0)</f>
        <v>2</v>
      </c>
      <c r="O28" s="6"/>
    </row>
    <row r="29" spans="1:15" ht="75" x14ac:dyDescent="0.25">
      <c r="A29" s="6"/>
      <c r="B29" s="9" t="s">
        <v>38</v>
      </c>
      <c r="C29" s="9"/>
      <c r="D29" s="9" t="s">
        <v>82</v>
      </c>
      <c r="E29" s="6" t="s">
        <v>83</v>
      </c>
      <c r="F29" s="9" t="s">
        <v>41</v>
      </c>
      <c r="G29" s="9">
        <v>1</v>
      </c>
      <c r="H29" s="12" t="s">
        <v>84</v>
      </c>
      <c r="I29" s="12" t="s">
        <v>85</v>
      </c>
      <c r="J29" s="12" t="s">
        <v>86</v>
      </c>
      <c r="K29" s="6" t="s">
        <v>87</v>
      </c>
      <c r="L29" s="9" t="s">
        <v>1457</v>
      </c>
      <c r="M29" s="6" t="s">
        <v>1461</v>
      </c>
      <c r="N29" s="9">
        <f>CHOOSE(MATCH(L29,{"FC","PC","NC","N/A"},0),2,1,0,0)</f>
        <v>2</v>
      </c>
      <c r="O29" s="6"/>
    </row>
    <row r="30" spans="1:15" ht="30" x14ac:dyDescent="0.25">
      <c r="A30" s="5"/>
      <c r="B30" s="8"/>
      <c r="C30" s="8"/>
      <c r="D30" s="8">
        <v>1.3</v>
      </c>
      <c r="E30" s="5" t="s">
        <v>88</v>
      </c>
      <c r="F30" s="8"/>
      <c r="G30" s="8"/>
      <c r="H30" s="11"/>
      <c r="I30" s="11"/>
      <c r="J30" s="11"/>
      <c r="K30" s="5"/>
      <c r="L30" s="8"/>
      <c r="M30" s="5"/>
      <c r="N30" s="8"/>
      <c r="O30" s="5"/>
    </row>
    <row r="31" spans="1:15" ht="105" x14ac:dyDescent="0.25">
      <c r="A31" s="5"/>
      <c r="B31" s="8"/>
      <c r="C31" s="8"/>
      <c r="D31" s="8" t="s">
        <v>89</v>
      </c>
      <c r="E31" s="5" t="s">
        <v>90</v>
      </c>
      <c r="F31" s="8"/>
      <c r="G31" s="8"/>
      <c r="H31" s="11"/>
      <c r="I31" s="11"/>
      <c r="J31" s="11"/>
      <c r="K31" s="5"/>
      <c r="L31" s="8"/>
      <c r="M31" s="5"/>
      <c r="N31" s="8"/>
      <c r="O31" s="5"/>
    </row>
    <row r="32" spans="1:15" ht="409.5" x14ac:dyDescent="0.25">
      <c r="A32" s="6"/>
      <c r="B32" s="9" t="s">
        <v>38</v>
      </c>
      <c r="C32" s="9"/>
      <c r="D32" s="9" t="s">
        <v>91</v>
      </c>
      <c r="E32" s="6" t="s">
        <v>92</v>
      </c>
      <c r="F32" s="9" t="s">
        <v>41</v>
      </c>
      <c r="G32" s="9">
        <v>1</v>
      </c>
      <c r="H32" s="12" t="s">
        <v>93</v>
      </c>
      <c r="I32" s="12" t="s">
        <v>94</v>
      </c>
      <c r="J32" s="12" t="s">
        <v>95</v>
      </c>
      <c r="K32" s="6" t="s">
        <v>96</v>
      </c>
      <c r="L32" s="9" t="s">
        <v>1457</v>
      </c>
      <c r="M32" s="6" t="s">
        <v>1461</v>
      </c>
      <c r="N32" s="9">
        <f>CHOOSE(MATCH(L32,{"FC","PC","NC","N/A"},0),2,1,0,0)</f>
        <v>2</v>
      </c>
      <c r="O32" s="6"/>
    </row>
    <row r="33" spans="1:15" ht="105" x14ac:dyDescent="0.25">
      <c r="A33" s="6"/>
      <c r="B33" s="9" t="s">
        <v>38</v>
      </c>
      <c r="C33" s="9"/>
      <c r="D33" s="9" t="s">
        <v>97</v>
      </c>
      <c r="E33" s="6" t="s">
        <v>98</v>
      </c>
      <c r="F33" s="9" t="s">
        <v>41</v>
      </c>
      <c r="G33" s="9">
        <v>1</v>
      </c>
      <c r="H33" s="12" t="s">
        <v>99</v>
      </c>
      <c r="I33" s="12" t="s">
        <v>100</v>
      </c>
      <c r="J33" s="12" t="s">
        <v>101</v>
      </c>
      <c r="K33" s="6" t="s">
        <v>102</v>
      </c>
      <c r="L33" s="9" t="s">
        <v>1457</v>
      </c>
      <c r="M33" s="6" t="s">
        <v>1461</v>
      </c>
      <c r="N33" s="9">
        <f>CHOOSE(MATCH(L33,{"FC","PC","NC","N/A"},0),2,1,0,0)</f>
        <v>2</v>
      </c>
      <c r="O33" s="6"/>
    </row>
    <row r="34" spans="1:15" ht="120" x14ac:dyDescent="0.25">
      <c r="A34" s="6"/>
      <c r="B34" s="9" t="s">
        <v>38</v>
      </c>
      <c r="C34" s="9"/>
      <c r="D34" s="9" t="s">
        <v>103</v>
      </c>
      <c r="E34" s="6" t="s">
        <v>104</v>
      </c>
      <c r="F34" s="9" t="s">
        <v>41</v>
      </c>
      <c r="G34" s="9">
        <v>1</v>
      </c>
      <c r="H34" s="12" t="s">
        <v>105</v>
      </c>
      <c r="I34" s="12" t="s">
        <v>106</v>
      </c>
      <c r="J34" s="12" t="s">
        <v>107</v>
      </c>
      <c r="K34" s="6" t="s">
        <v>108</v>
      </c>
      <c r="L34" s="9" t="s">
        <v>1457</v>
      </c>
      <c r="M34" s="6" t="s">
        <v>1461</v>
      </c>
      <c r="N34" s="9">
        <f>CHOOSE(MATCH(L34,{"FC","PC","NC","N/A"},0),2,1,0,0)</f>
        <v>2</v>
      </c>
      <c r="O34" s="6"/>
    </row>
    <row r="35" spans="1:15" ht="375" x14ac:dyDescent="0.25">
      <c r="A35" s="6"/>
      <c r="B35" s="9" t="s">
        <v>38</v>
      </c>
      <c r="C35" s="9"/>
      <c r="D35" s="9" t="s">
        <v>109</v>
      </c>
      <c r="E35" s="6" t="s">
        <v>110</v>
      </c>
      <c r="F35" s="9" t="s">
        <v>41</v>
      </c>
      <c r="G35" s="9">
        <v>1</v>
      </c>
      <c r="H35" s="12" t="s">
        <v>111</v>
      </c>
      <c r="I35" s="12" t="s">
        <v>112</v>
      </c>
      <c r="J35" s="12" t="s">
        <v>113</v>
      </c>
      <c r="K35" s="6" t="s">
        <v>114</v>
      </c>
      <c r="L35" s="9" t="s">
        <v>1457</v>
      </c>
      <c r="M35" s="6" t="s">
        <v>1461</v>
      </c>
      <c r="N35" s="9">
        <f>CHOOSE(MATCH(L35,{"FC","PC","NC","N/A"},0),2,1,0,0)</f>
        <v>2</v>
      </c>
      <c r="O35" s="6"/>
    </row>
    <row r="36" spans="1:15" ht="30" x14ac:dyDescent="0.25">
      <c r="A36" s="5"/>
      <c r="B36" s="8"/>
      <c r="C36" s="8"/>
      <c r="D36" s="8">
        <v>1.4</v>
      </c>
      <c r="E36" s="5" t="s">
        <v>115</v>
      </c>
      <c r="F36" s="8"/>
      <c r="G36" s="8"/>
      <c r="H36" s="11"/>
      <c r="I36" s="11"/>
      <c r="J36" s="11"/>
      <c r="K36" s="5"/>
      <c r="L36" s="8"/>
      <c r="M36" s="5"/>
      <c r="N36" s="8"/>
      <c r="O36" s="5"/>
    </row>
    <row r="37" spans="1:15" ht="90" x14ac:dyDescent="0.25">
      <c r="A37" s="5"/>
      <c r="B37" s="8"/>
      <c r="C37" s="8"/>
      <c r="D37" s="8" t="s">
        <v>116</v>
      </c>
      <c r="E37" s="5" t="s">
        <v>117</v>
      </c>
      <c r="F37" s="8"/>
      <c r="G37" s="8"/>
      <c r="H37" s="11"/>
      <c r="I37" s="11"/>
      <c r="J37" s="11"/>
      <c r="K37" s="5"/>
      <c r="L37" s="8"/>
      <c r="M37" s="5"/>
      <c r="N37" s="8"/>
      <c r="O37" s="5"/>
    </row>
    <row r="38" spans="1:15" ht="150" x14ac:dyDescent="0.25">
      <c r="A38" s="6"/>
      <c r="B38" s="9" t="s">
        <v>38</v>
      </c>
      <c r="C38" s="9"/>
      <c r="D38" s="9" t="s">
        <v>118</v>
      </c>
      <c r="E38" s="6" t="s">
        <v>119</v>
      </c>
      <c r="F38" s="9" t="s">
        <v>41</v>
      </c>
      <c r="G38" s="9">
        <v>1</v>
      </c>
      <c r="H38" s="12" t="s">
        <v>120</v>
      </c>
      <c r="I38" s="12" t="s">
        <v>121</v>
      </c>
      <c r="J38" s="12" t="s">
        <v>122</v>
      </c>
      <c r="K38" s="6" t="s">
        <v>123</v>
      </c>
      <c r="L38" s="9" t="s">
        <v>1457</v>
      </c>
      <c r="M38" s="6" t="s">
        <v>1461</v>
      </c>
      <c r="N38" s="9">
        <f>CHOOSE(MATCH(L38,{"FC","PC","NC","N/A"},0),2,1,0,0)</f>
        <v>2</v>
      </c>
      <c r="O38" s="6"/>
    </row>
    <row r="39" spans="1:15" ht="409.5" x14ac:dyDescent="0.25">
      <c r="A39" s="6"/>
      <c r="B39" s="9" t="s">
        <v>38</v>
      </c>
      <c r="C39" s="9" t="s">
        <v>69</v>
      </c>
      <c r="D39" s="9" t="s">
        <v>124</v>
      </c>
      <c r="E39" s="6" t="s">
        <v>125</v>
      </c>
      <c r="F39" s="9" t="s">
        <v>41</v>
      </c>
      <c r="G39" s="9">
        <v>1</v>
      </c>
      <c r="H39" s="12" t="s">
        <v>126</v>
      </c>
      <c r="I39" s="12" t="s">
        <v>127</v>
      </c>
      <c r="J39" s="12" t="s">
        <v>128</v>
      </c>
      <c r="K39" s="6" t="s">
        <v>129</v>
      </c>
      <c r="L39" s="9" t="s">
        <v>1457</v>
      </c>
      <c r="M39" s="6" t="s">
        <v>1461</v>
      </c>
      <c r="N39" s="9">
        <f>CHOOSE(MATCH(L39,{"FC","PC","NC","N/A"},0),2,1,0,0)</f>
        <v>2</v>
      </c>
      <c r="O39" s="6"/>
    </row>
    <row r="40" spans="1:15" ht="180" x14ac:dyDescent="0.25">
      <c r="A40" s="6"/>
      <c r="B40" s="9" t="s">
        <v>46</v>
      </c>
      <c r="C40" s="9" t="s">
        <v>69</v>
      </c>
      <c r="D40" s="9" t="s">
        <v>130</v>
      </c>
      <c r="E40" s="6" t="s">
        <v>131</v>
      </c>
      <c r="F40" s="9" t="s">
        <v>41</v>
      </c>
      <c r="G40" s="9">
        <v>1</v>
      </c>
      <c r="H40" s="12" t="s">
        <v>132</v>
      </c>
      <c r="I40" s="12" t="s">
        <v>133</v>
      </c>
      <c r="J40" s="12" t="s">
        <v>134</v>
      </c>
      <c r="K40" s="6" t="s">
        <v>135</v>
      </c>
      <c r="L40" s="9" t="s">
        <v>1457</v>
      </c>
      <c r="M40" s="6" t="s">
        <v>1461</v>
      </c>
      <c r="N40" s="9">
        <f>CHOOSE(MATCH(L40,{"FC","PC","NC","N/A"},0),2,1,0,0)</f>
        <v>2</v>
      </c>
      <c r="O40" s="6"/>
    </row>
    <row r="41" spans="1:15" ht="30" x14ac:dyDescent="0.25">
      <c r="A41" s="5"/>
      <c r="B41" s="8"/>
      <c r="C41" s="8"/>
      <c r="D41" s="8" t="s">
        <v>136</v>
      </c>
      <c r="E41" s="5" t="s">
        <v>137</v>
      </c>
      <c r="F41" s="8"/>
      <c r="G41" s="8"/>
      <c r="H41" s="11"/>
      <c r="I41" s="11"/>
      <c r="J41" s="11"/>
      <c r="K41" s="5"/>
      <c r="L41" s="8"/>
      <c r="M41" s="5"/>
      <c r="N41" s="8"/>
      <c r="O41" s="5"/>
    </row>
    <row r="42" spans="1:15" ht="195" x14ac:dyDescent="0.25">
      <c r="A42" s="6"/>
      <c r="B42" s="9" t="s">
        <v>46</v>
      </c>
      <c r="C42" s="9"/>
      <c r="D42" s="9" t="s">
        <v>138</v>
      </c>
      <c r="E42" s="6" t="s">
        <v>139</v>
      </c>
      <c r="F42" s="9" t="s">
        <v>41</v>
      </c>
      <c r="G42" s="9">
        <v>1</v>
      </c>
      <c r="H42" s="12" t="s">
        <v>140</v>
      </c>
      <c r="I42" s="12" t="s">
        <v>141</v>
      </c>
      <c r="J42" s="12" t="s">
        <v>142</v>
      </c>
      <c r="K42" s="6" t="s">
        <v>143</v>
      </c>
      <c r="L42" s="9" t="s">
        <v>1457</v>
      </c>
      <c r="M42" s="6" t="s">
        <v>1461</v>
      </c>
      <c r="N42" s="9">
        <f>CHOOSE(MATCH(L42,{"FC","PC","NC","N/A"},0),2,1,0,0)</f>
        <v>2</v>
      </c>
      <c r="O42" s="6"/>
    </row>
    <row r="43" spans="1:15" ht="60" x14ac:dyDescent="0.25">
      <c r="A43" s="5"/>
      <c r="B43" s="8"/>
      <c r="C43" s="8"/>
      <c r="D43" s="8" t="s">
        <v>144</v>
      </c>
      <c r="E43" s="5" t="s">
        <v>145</v>
      </c>
      <c r="F43" s="8"/>
      <c r="G43" s="8"/>
      <c r="H43" s="11"/>
      <c r="I43" s="11"/>
      <c r="J43" s="11"/>
      <c r="K43" s="5"/>
      <c r="L43" s="8"/>
      <c r="M43" s="5"/>
      <c r="N43" s="8"/>
      <c r="O43" s="5"/>
    </row>
    <row r="44" spans="1:15" ht="180" x14ac:dyDescent="0.25">
      <c r="A44" s="6"/>
      <c r="B44" s="9" t="s">
        <v>46</v>
      </c>
      <c r="C44" s="9"/>
      <c r="D44" s="9" t="s">
        <v>146</v>
      </c>
      <c r="E44" s="6" t="s">
        <v>147</v>
      </c>
      <c r="F44" s="9" t="s">
        <v>41</v>
      </c>
      <c r="G44" s="9">
        <v>1</v>
      </c>
      <c r="H44" s="12" t="s">
        <v>148</v>
      </c>
      <c r="I44" s="12" t="s">
        <v>149</v>
      </c>
      <c r="J44" s="12" t="s">
        <v>150</v>
      </c>
      <c r="K44" s="6" t="s">
        <v>151</v>
      </c>
      <c r="L44" s="9" t="s">
        <v>1457</v>
      </c>
      <c r="M44" s="6" t="s">
        <v>1461</v>
      </c>
      <c r="N44" s="9">
        <f>CHOOSE(MATCH(L44,{"FC","PC","NC","N/A"},0),2,1,0,0)</f>
        <v>2</v>
      </c>
      <c r="O44" s="6"/>
    </row>
    <row r="45" spans="1:15" x14ac:dyDescent="0.25">
      <c r="A45" s="5"/>
      <c r="B45" s="8"/>
      <c r="C45" s="8"/>
      <c r="D45" s="8">
        <v>1.5</v>
      </c>
      <c r="E45" s="5" t="s">
        <v>152</v>
      </c>
      <c r="F45" s="8"/>
      <c r="G45" s="8"/>
      <c r="H45" s="11"/>
      <c r="I45" s="11"/>
      <c r="J45" s="11"/>
      <c r="K45" s="5"/>
      <c r="L45" s="8"/>
      <c r="M45" s="5"/>
      <c r="N45" s="8"/>
      <c r="O45" s="5"/>
    </row>
    <row r="46" spans="1:15" ht="75" x14ac:dyDescent="0.25">
      <c r="A46" s="5"/>
      <c r="B46" s="8"/>
      <c r="C46" s="8"/>
      <c r="D46" s="8" t="s">
        <v>153</v>
      </c>
      <c r="E46" s="5" t="s">
        <v>154</v>
      </c>
      <c r="F46" s="8"/>
      <c r="G46" s="8"/>
      <c r="H46" s="11"/>
      <c r="I46" s="11"/>
      <c r="J46" s="11"/>
      <c r="K46" s="5"/>
      <c r="L46" s="8"/>
      <c r="M46" s="5"/>
      <c r="N46" s="8"/>
      <c r="O46" s="5"/>
    </row>
    <row r="47" spans="1:15" ht="330" x14ac:dyDescent="0.25">
      <c r="A47" s="6"/>
      <c r="B47" s="9" t="s">
        <v>38</v>
      </c>
      <c r="C47" s="9"/>
      <c r="D47" s="9" t="s">
        <v>155</v>
      </c>
      <c r="E47" s="6" t="s">
        <v>156</v>
      </c>
      <c r="F47" s="9" t="s">
        <v>41</v>
      </c>
      <c r="G47" s="9">
        <v>1</v>
      </c>
      <c r="H47" s="12" t="s">
        <v>157</v>
      </c>
      <c r="I47" s="12" t="s">
        <v>158</v>
      </c>
      <c r="J47" s="12" t="s">
        <v>159</v>
      </c>
      <c r="K47" s="6" t="s">
        <v>160</v>
      </c>
      <c r="L47" s="9" t="s">
        <v>1457</v>
      </c>
      <c r="M47" s="6" t="s">
        <v>1461</v>
      </c>
      <c r="N47" s="9">
        <f>CHOOSE(MATCH(L47,{"FC","PC","NC","N/A"},0),2,1,0,0)</f>
        <v>2</v>
      </c>
      <c r="O47" s="6"/>
    </row>
    <row r="48" spans="1:15" ht="345" x14ac:dyDescent="0.25">
      <c r="A48" s="6"/>
      <c r="B48" s="9" t="s">
        <v>38</v>
      </c>
      <c r="C48" s="9"/>
      <c r="D48" s="9" t="s">
        <v>161</v>
      </c>
      <c r="E48" s="6" t="s">
        <v>162</v>
      </c>
      <c r="F48" s="9" t="s">
        <v>64</v>
      </c>
      <c r="G48" s="9">
        <v>1</v>
      </c>
      <c r="H48" s="12" t="s">
        <v>163</v>
      </c>
      <c r="I48" s="12" t="s">
        <v>164</v>
      </c>
      <c r="J48" s="12" t="s">
        <v>165</v>
      </c>
      <c r="K48" s="6" t="s">
        <v>166</v>
      </c>
      <c r="L48" s="9" t="s">
        <v>1457</v>
      </c>
      <c r="M48" s="6" t="s">
        <v>1461</v>
      </c>
      <c r="N48" s="9">
        <f>CHOOSE(MATCH(L48,{"FC","PC","NC","N/A"},0),2,1,0,0)</f>
        <v>2</v>
      </c>
      <c r="O48" s="6"/>
    </row>
    <row r="49" spans="1:15" x14ac:dyDescent="0.25">
      <c r="A49" s="5"/>
      <c r="B49" s="8"/>
      <c r="C49" s="8"/>
      <c r="D49" s="8">
        <v>1.6</v>
      </c>
      <c r="E49" s="5" t="s">
        <v>167</v>
      </c>
      <c r="F49" s="8"/>
      <c r="G49" s="8"/>
      <c r="H49" s="11"/>
      <c r="I49" s="11"/>
      <c r="J49" s="11"/>
      <c r="K49" s="5"/>
      <c r="L49" s="8"/>
      <c r="M49" s="5"/>
      <c r="N49" s="8"/>
      <c r="O49" s="5"/>
    </row>
    <row r="50" spans="1:15" x14ac:dyDescent="0.25">
      <c r="A50" s="5"/>
      <c r="B50" s="8"/>
      <c r="C50" s="8"/>
      <c r="D50" s="8" t="s">
        <v>168</v>
      </c>
      <c r="E50" s="5" t="s">
        <v>169</v>
      </c>
      <c r="F50" s="8"/>
      <c r="G50" s="8"/>
      <c r="H50" s="11"/>
      <c r="I50" s="11"/>
      <c r="J50" s="11"/>
      <c r="K50" s="5"/>
      <c r="L50" s="8"/>
      <c r="M50" s="5"/>
      <c r="N50" s="8"/>
      <c r="O50" s="5"/>
    </row>
    <row r="51" spans="1:15" ht="75" x14ac:dyDescent="0.25">
      <c r="A51" s="5"/>
      <c r="B51" s="8"/>
      <c r="C51" s="8"/>
      <c r="D51" s="8" t="s">
        <v>170</v>
      </c>
      <c r="E51" s="5" t="s">
        <v>171</v>
      </c>
      <c r="F51" s="8"/>
      <c r="G51" s="8"/>
      <c r="H51" s="11"/>
      <c r="I51" s="11"/>
      <c r="J51" s="11"/>
      <c r="K51" s="5"/>
      <c r="L51" s="8"/>
      <c r="M51" s="5"/>
      <c r="N51" s="8"/>
      <c r="O51" s="5"/>
    </row>
    <row r="52" spans="1:15" ht="405" x14ac:dyDescent="0.25">
      <c r="A52" s="6"/>
      <c r="B52" s="9" t="s">
        <v>38</v>
      </c>
      <c r="C52" s="9"/>
      <c r="D52" s="9" t="s">
        <v>172</v>
      </c>
      <c r="E52" s="6" t="s">
        <v>173</v>
      </c>
      <c r="F52" s="9" t="s">
        <v>41</v>
      </c>
      <c r="G52" s="9">
        <v>1</v>
      </c>
      <c r="H52" s="12" t="s">
        <v>174</v>
      </c>
      <c r="I52" s="12" t="s">
        <v>175</v>
      </c>
      <c r="J52" s="12" t="s">
        <v>176</v>
      </c>
      <c r="K52" s="6" t="s">
        <v>177</v>
      </c>
      <c r="L52" s="9" t="s">
        <v>1457</v>
      </c>
      <c r="M52" s="6" t="s">
        <v>1461</v>
      </c>
      <c r="N52" s="9">
        <f>CHOOSE(MATCH(L52,{"FC","PC","NC","N/A"},0),2,1,0,0)</f>
        <v>2</v>
      </c>
      <c r="O52" s="6"/>
    </row>
    <row r="53" spans="1:15" ht="105" x14ac:dyDescent="0.25">
      <c r="A53" s="6"/>
      <c r="B53" s="9" t="s">
        <v>38</v>
      </c>
      <c r="C53" s="9"/>
      <c r="D53" s="9" t="s">
        <v>178</v>
      </c>
      <c r="E53" s="6" t="s">
        <v>179</v>
      </c>
      <c r="F53" s="9" t="s">
        <v>41</v>
      </c>
      <c r="G53" s="9">
        <v>1</v>
      </c>
      <c r="H53" s="12" t="s">
        <v>180</v>
      </c>
      <c r="I53" s="12" t="s">
        <v>181</v>
      </c>
      <c r="J53" s="12" t="s">
        <v>182</v>
      </c>
      <c r="K53" s="6" t="s">
        <v>183</v>
      </c>
      <c r="L53" s="9" t="s">
        <v>1457</v>
      </c>
      <c r="M53" s="6" t="s">
        <v>1461</v>
      </c>
      <c r="N53" s="9">
        <f>CHOOSE(MATCH(L53,{"FC","PC","NC","N/A"},0),2,1,0,0)</f>
        <v>2</v>
      </c>
      <c r="O53" s="6"/>
    </row>
    <row r="54" spans="1:15" ht="390" x14ac:dyDescent="0.25">
      <c r="A54" s="6" t="s">
        <v>184</v>
      </c>
      <c r="B54" s="9" t="s">
        <v>38</v>
      </c>
      <c r="C54" s="9"/>
      <c r="D54" s="9" t="s">
        <v>185</v>
      </c>
      <c r="E54" s="6" t="s">
        <v>186</v>
      </c>
      <c r="F54" s="9" t="s">
        <v>41</v>
      </c>
      <c r="G54" s="9">
        <v>1</v>
      </c>
      <c r="H54" s="12" t="s">
        <v>187</v>
      </c>
      <c r="I54" s="12" t="s">
        <v>188</v>
      </c>
      <c r="J54" s="12" t="s">
        <v>189</v>
      </c>
      <c r="K54" s="6" t="s">
        <v>190</v>
      </c>
      <c r="L54" s="9" t="s">
        <v>1457</v>
      </c>
      <c r="M54" s="6" t="s">
        <v>1461</v>
      </c>
      <c r="N54" s="9">
        <f>CHOOSE(MATCH(L54,{"FC","PC","NC","N/A"},0),2,1,0,0)</f>
        <v>2</v>
      </c>
      <c r="O54" s="6"/>
    </row>
    <row r="55" spans="1:15" x14ac:dyDescent="0.25">
      <c r="A55" s="5"/>
      <c r="B55" s="8"/>
      <c r="C55" s="8"/>
      <c r="D55" s="8" t="s">
        <v>191</v>
      </c>
      <c r="E55" s="5" t="s">
        <v>192</v>
      </c>
      <c r="F55" s="8"/>
      <c r="G55" s="8"/>
      <c r="H55" s="11"/>
      <c r="I55" s="11"/>
      <c r="J55" s="11"/>
      <c r="K55" s="5"/>
      <c r="L55" s="8"/>
      <c r="M55" s="5"/>
      <c r="N55" s="8"/>
      <c r="O55" s="5"/>
    </row>
    <row r="56" spans="1:15" ht="60" x14ac:dyDescent="0.25">
      <c r="A56" s="5"/>
      <c r="B56" s="8"/>
      <c r="C56" s="8"/>
      <c r="D56" s="8" t="s">
        <v>193</v>
      </c>
      <c r="E56" s="5" t="s">
        <v>194</v>
      </c>
      <c r="F56" s="8"/>
      <c r="G56" s="8"/>
      <c r="H56" s="11"/>
      <c r="I56" s="11"/>
      <c r="J56" s="11"/>
      <c r="K56" s="5"/>
      <c r="L56" s="8"/>
      <c r="M56" s="5"/>
      <c r="N56" s="8"/>
      <c r="O56" s="5"/>
    </row>
    <row r="57" spans="1:15" ht="165" x14ac:dyDescent="0.25">
      <c r="A57" s="6"/>
      <c r="B57" s="9" t="s">
        <v>38</v>
      </c>
      <c r="C57" s="9"/>
      <c r="D57" s="9" t="s">
        <v>195</v>
      </c>
      <c r="E57" s="6" t="s">
        <v>196</v>
      </c>
      <c r="F57" s="9" t="s">
        <v>41</v>
      </c>
      <c r="G57" s="9">
        <v>1</v>
      </c>
      <c r="H57" s="12" t="s">
        <v>197</v>
      </c>
      <c r="I57" s="12" t="s">
        <v>198</v>
      </c>
      <c r="J57" s="12" t="s">
        <v>199</v>
      </c>
      <c r="K57" s="6" t="s">
        <v>200</v>
      </c>
      <c r="L57" s="9" t="s">
        <v>1457</v>
      </c>
      <c r="M57" s="6" t="s">
        <v>1461</v>
      </c>
      <c r="N57" s="9">
        <f>CHOOSE(MATCH(L57,{"FC","PC","NC","N/A"},0),2,1,0,0)</f>
        <v>2</v>
      </c>
      <c r="O57" s="6"/>
    </row>
    <row r="58" spans="1:15" ht="120" x14ac:dyDescent="0.25">
      <c r="A58" s="6"/>
      <c r="B58" s="9" t="s">
        <v>38</v>
      </c>
      <c r="C58" s="9"/>
      <c r="D58" s="9" t="s">
        <v>201</v>
      </c>
      <c r="E58" s="6" t="s">
        <v>202</v>
      </c>
      <c r="F58" s="9" t="s">
        <v>41</v>
      </c>
      <c r="G58" s="9">
        <v>1</v>
      </c>
      <c r="H58" s="12" t="s">
        <v>203</v>
      </c>
      <c r="I58" s="12" t="s">
        <v>204</v>
      </c>
      <c r="J58" s="12" t="s">
        <v>205</v>
      </c>
      <c r="K58" s="6" t="s">
        <v>206</v>
      </c>
      <c r="L58" s="9" t="s">
        <v>1457</v>
      </c>
      <c r="M58" s="6" t="s">
        <v>1461</v>
      </c>
      <c r="N58" s="9">
        <f>CHOOSE(MATCH(L58,{"FC","PC","NC","N/A"},0),2,1,0,0)</f>
        <v>2</v>
      </c>
      <c r="O58" s="6"/>
    </row>
    <row r="59" spans="1:15" ht="330" x14ac:dyDescent="0.25">
      <c r="A59" s="6" t="s">
        <v>184</v>
      </c>
      <c r="B59" s="9" t="s">
        <v>38</v>
      </c>
      <c r="C59" s="9"/>
      <c r="D59" s="9" t="s">
        <v>207</v>
      </c>
      <c r="E59" s="6" t="s">
        <v>208</v>
      </c>
      <c r="F59" s="9" t="s">
        <v>41</v>
      </c>
      <c r="G59" s="9">
        <v>1</v>
      </c>
      <c r="H59" s="12" t="s">
        <v>209</v>
      </c>
      <c r="I59" s="12" t="s">
        <v>210</v>
      </c>
      <c r="J59" s="12" t="s">
        <v>211</v>
      </c>
      <c r="K59" s="6" t="s">
        <v>212</v>
      </c>
      <c r="L59" s="9" t="s">
        <v>1457</v>
      </c>
      <c r="M59" s="6" t="s">
        <v>1461</v>
      </c>
      <c r="N59" s="9">
        <f>CHOOSE(MATCH(L59,{"FC","PC","NC","N/A"},0),2,1,0,0)</f>
        <v>2</v>
      </c>
      <c r="O59" s="6"/>
    </row>
    <row r="60" spans="1:15" ht="150" x14ac:dyDescent="0.25">
      <c r="A60" s="6"/>
      <c r="B60" s="9" t="s">
        <v>38</v>
      </c>
      <c r="C60" s="9"/>
      <c r="D60" s="9" t="s">
        <v>213</v>
      </c>
      <c r="E60" s="6" t="s">
        <v>214</v>
      </c>
      <c r="F60" s="9" t="s">
        <v>64</v>
      </c>
      <c r="G60" s="9">
        <v>2</v>
      </c>
      <c r="H60" s="12" t="s">
        <v>215</v>
      </c>
      <c r="I60" s="12" t="s">
        <v>216</v>
      </c>
      <c r="J60" s="12" t="s">
        <v>217</v>
      </c>
      <c r="K60" s="6" t="s">
        <v>218</v>
      </c>
      <c r="L60" s="9" t="s">
        <v>1457</v>
      </c>
      <c r="M60" s="6" t="s">
        <v>1461</v>
      </c>
      <c r="N60" s="9">
        <f>CHOOSE(MATCH(L60,{"FC","PC","NC","N/A"},0),2,1,0,0)</f>
        <v>2</v>
      </c>
      <c r="O60" s="6"/>
    </row>
    <row r="61" spans="1:15" ht="225" x14ac:dyDescent="0.25">
      <c r="A61" s="6"/>
      <c r="B61" s="9" t="s">
        <v>38</v>
      </c>
      <c r="C61" s="9"/>
      <c r="D61" s="9" t="s">
        <v>219</v>
      </c>
      <c r="E61" s="6" t="s">
        <v>220</v>
      </c>
      <c r="F61" s="9" t="s">
        <v>41</v>
      </c>
      <c r="G61" s="9">
        <v>1</v>
      </c>
      <c r="H61" s="12" t="s">
        <v>221</v>
      </c>
      <c r="I61" s="12" t="s">
        <v>222</v>
      </c>
      <c r="J61" s="12" t="s">
        <v>223</v>
      </c>
      <c r="K61" s="6" t="s">
        <v>224</v>
      </c>
      <c r="L61" s="9" t="s">
        <v>1457</v>
      </c>
      <c r="M61" s="6" t="s">
        <v>1461</v>
      </c>
      <c r="N61" s="9">
        <f>CHOOSE(MATCH(L61,{"FC","PC","NC","N/A"},0),2,1,0,0)</f>
        <v>2</v>
      </c>
      <c r="O61" s="6"/>
    </row>
    <row r="62" spans="1:15" ht="75" x14ac:dyDescent="0.25">
      <c r="A62" s="5"/>
      <c r="B62" s="8"/>
      <c r="C62" s="8"/>
      <c r="D62" s="8">
        <v>1.7</v>
      </c>
      <c r="E62" s="5" t="s">
        <v>225</v>
      </c>
      <c r="F62" s="8"/>
      <c r="G62" s="8"/>
      <c r="H62" s="11"/>
      <c r="I62" s="11"/>
      <c r="J62" s="11"/>
      <c r="K62" s="5"/>
      <c r="L62" s="8"/>
      <c r="M62" s="5"/>
      <c r="N62" s="8"/>
      <c r="O62" s="5"/>
    </row>
    <row r="63" spans="1:15" ht="90" x14ac:dyDescent="0.25">
      <c r="A63" s="5"/>
      <c r="B63" s="8"/>
      <c r="C63" s="8"/>
      <c r="D63" s="8" t="s">
        <v>226</v>
      </c>
      <c r="E63" s="5" t="s">
        <v>227</v>
      </c>
      <c r="F63" s="8"/>
      <c r="G63" s="8"/>
      <c r="H63" s="11"/>
      <c r="I63" s="11"/>
      <c r="J63" s="11"/>
      <c r="K63" s="5"/>
      <c r="L63" s="8"/>
      <c r="M63" s="5"/>
      <c r="N63" s="8"/>
      <c r="O63" s="5"/>
    </row>
    <row r="64" spans="1:15" ht="150" x14ac:dyDescent="0.25">
      <c r="A64" s="6"/>
      <c r="B64" s="9" t="s">
        <v>38</v>
      </c>
      <c r="C64" s="9"/>
      <c r="D64" s="9" t="s">
        <v>228</v>
      </c>
      <c r="E64" s="6" t="s">
        <v>229</v>
      </c>
      <c r="F64" s="9" t="s">
        <v>64</v>
      </c>
      <c r="G64" s="9">
        <v>1</v>
      </c>
      <c r="H64" s="12" t="s">
        <v>230</v>
      </c>
      <c r="I64" s="12" t="s">
        <v>231</v>
      </c>
      <c r="J64" s="12" t="s">
        <v>232</v>
      </c>
      <c r="K64" s="6" t="s">
        <v>233</v>
      </c>
      <c r="L64" s="9" t="s">
        <v>1457</v>
      </c>
      <c r="M64" s="6" t="s">
        <v>1461</v>
      </c>
      <c r="N64" s="9">
        <f>CHOOSE(MATCH(L64,{"FC","PC","NC","N/A"},0),2,1,0,0)</f>
        <v>2</v>
      </c>
      <c r="O64" s="6"/>
    </row>
    <row r="65" spans="1:15" ht="409.5" x14ac:dyDescent="0.25">
      <c r="A65" s="6"/>
      <c r="B65" s="9" t="s">
        <v>38</v>
      </c>
      <c r="C65" s="9"/>
      <c r="D65" s="9" t="s">
        <v>234</v>
      </c>
      <c r="E65" s="6" t="s">
        <v>235</v>
      </c>
      <c r="F65" s="9" t="s">
        <v>64</v>
      </c>
      <c r="G65" s="9">
        <v>1</v>
      </c>
      <c r="H65" s="12" t="s">
        <v>236</v>
      </c>
      <c r="I65" s="12" t="s">
        <v>237</v>
      </c>
      <c r="J65" s="12" t="s">
        <v>238</v>
      </c>
      <c r="K65" s="6" t="s">
        <v>239</v>
      </c>
      <c r="L65" s="9" t="s">
        <v>1457</v>
      </c>
      <c r="M65" s="6" t="s">
        <v>1461</v>
      </c>
      <c r="N65" s="9">
        <f>CHOOSE(MATCH(L65,{"FC","PC","NC","N/A"},0),2,1,0,0)</f>
        <v>2</v>
      </c>
      <c r="O65" s="6"/>
    </row>
    <row r="66" spans="1:15" ht="45" x14ac:dyDescent="0.25">
      <c r="A66" s="5"/>
      <c r="B66" s="8"/>
      <c r="C66" s="8"/>
      <c r="D66" s="8" t="s">
        <v>240</v>
      </c>
      <c r="E66" s="5" t="s">
        <v>241</v>
      </c>
      <c r="F66" s="8"/>
      <c r="G66" s="8"/>
      <c r="H66" s="11"/>
      <c r="I66" s="11"/>
      <c r="J66" s="11"/>
      <c r="K66" s="5"/>
      <c r="L66" s="8"/>
      <c r="M66" s="5"/>
      <c r="N66" s="8"/>
      <c r="O66" s="5"/>
    </row>
    <row r="67" spans="1:15" ht="195" x14ac:dyDescent="0.25">
      <c r="A67" s="6"/>
      <c r="B67" s="9" t="s">
        <v>38</v>
      </c>
      <c r="C67" s="9"/>
      <c r="D67" s="9" t="s">
        <v>242</v>
      </c>
      <c r="E67" s="6" t="s">
        <v>243</v>
      </c>
      <c r="F67" s="9" t="s">
        <v>64</v>
      </c>
      <c r="G67" s="9">
        <v>1</v>
      </c>
      <c r="H67" s="12" t="s">
        <v>244</v>
      </c>
      <c r="I67" s="12" t="s">
        <v>245</v>
      </c>
      <c r="J67" s="12" t="s">
        <v>246</v>
      </c>
      <c r="K67" s="6" t="s">
        <v>247</v>
      </c>
      <c r="L67" s="9" t="s">
        <v>1457</v>
      </c>
      <c r="M67" s="6" t="s">
        <v>1461</v>
      </c>
      <c r="N67" s="9">
        <f>CHOOSE(MATCH(L67,{"FC","PC","NC","N/A"},0),2,1,0,0)</f>
        <v>2</v>
      </c>
      <c r="O67" s="6"/>
    </row>
    <row r="68" spans="1:15" ht="60" x14ac:dyDescent="0.25">
      <c r="A68" s="6"/>
      <c r="B68" s="9" t="s">
        <v>38</v>
      </c>
      <c r="C68" s="9"/>
      <c r="D68" s="9" t="s">
        <v>248</v>
      </c>
      <c r="E68" s="6" t="s">
        <v>249</v>
      </c>
      <c r="F68" s="9" t="s">
        <v>64</v>
      </c>
      <c r="G68" s="9">
        <v>1</v>
      </c>
      <c r="H68" s="12" t="s">
        <v>250</v>
      </c>
      <c r="I68" s="12" t="s">
        <v>251</v>
      </c>
      <c r="J68" s="12" t="s">
        <v>252</v>
      </c>
      <c r="K68" s="6" t="s">
        <v>253</v>
      </c>
      <c r="L68" s="9" t="s">
        <v>1457</v>
      </c>
      <c r="M68" s="6" t="s">
        <v>1461</v>
      </c>
      <c r="N68" s="9">
        <f>CHOOSE(MATCH(L68,{"FC","PC","NC","N/A"},0),2,1,0,0)</f>
        <v>2</v>
      </c>
      <c r="O68" s="6"/>
    </row>
    <row r="69" spans="1:15" ht="345" x14ac:dyDescent="0.25">
      <c r="A69" s="6"/>
      <c r="B69" s="9" t="s">
        <v>38</v>
      </c>
      <c r="C69" s="9"/>
      <c r="D69" s="9" t="s">
        <v>254</v>
      </c>
      <c r="E69" s="6" t="s">
        <v>255</v>
      </c>
      <c r="F69" s="9" t="s">
        <v>64</v>
      </c>
      <c r="G69" s="9">
        <v>1</v>
      </c>
      <c r="H69" s="12" t="s">
        <v>256</v>
      </c>
      <c r="I69" s="12" t="s">
        <v>257</v>
      </c>
      <c r="J69" s="12" t="s">
        <v>258</v>
      </c>
      <c r="K69" s="6" t="s">
        <v>259</v>
      </c>
      <c r="L69" s="9" t="s">
        <v>1457</v>
      </c>
      <c r="M69" s="6" t="s">
        <v>1461</v>
      </c>
      <c r="N69" s="9">
        <f>CHOOSE(MATCH(L69,{"FC","PC","NC","N/A"},0),2,1,0,0)</f>
        <v>2</v>
      </c>
      <c r="O69" s="6"/>
    </row>
    <row r="70" spans="1:15" x14ac:dyDescent="0.25">
      <c r="A70" s="5"/>
      <c r="B70" s="8"/>
      <c r="C70" s="8"/>
      <c r="D70" s="8">
        <v>1.8</v>
      </c>
      <c r="E70" s="5" t="s">
        <v>260</v>
      </c>
      <c r="F70" s="8"/>
      <c r="G70" s="8"/>
      <c r="H70" s="11"/>
      <c r="I70" s="11"/>
      <c r="J70" s="11"/>
      <c r="K70" s="5"/>
      <c r="L70" s="8"/>
      <c r="M70" s="5"/>
      <c r="N70" s="8"/>
      <c r="O70" s="5"/>
    </row>
    <row r="71" spans="1:15" ht="195" x14ac:dyDescent="0.25">
      <c r="A71" s="5"/>
      <c r="B71" s="8"/>
      <c r="C71" s="8"/>
      <c r="D71" s="8" t="s">
        <v>261</v>
      </c>
      <c r="E71" s="5" t="s">
        <v>262</v>
      </c>
      <c r="F71" s="8"/>
      <c r="G71" s="8"/>
      <c r="H71" s="11"/>
      <c r="I71" s="11"/>
      <c r="J71" s="11"/>
      <c r="K71" s="5"/>
      <c r="L71" s="8"/>
      <c r="M71" s="5"/>
      <c r="N71" s="8"/>
      <c r="O71" s="5"/>
    </row>
    <row r="72" spans="1:15" ht="225" x14ac:dyDescent="0.25">
      <c r="A72" s="6" t="s">
        <v>184</v>
      </c>
      <c r="B72" s="9" t="s">
        <v>38</v>
      </c>
      <c r="C72" s="9"/>
      <c r="D72" s="9" t="s">
        <v>263</v>
      </c>
      <c r="E72" s="6" t="s">
        <v>264</v>
      </c>
      <c r="F72" s="9" t="s">
        <v>41</v>
      </c>
      <c r="G72" s="9">
        <v>1</v>
      </c>
      <c r="H72" s="12" t="s">
        <v>265</v>
      </c>
      <c r="I72" s="12" t="s">
        <v>266</v>
      </c>
      <c r="J72" s="12" t="s">
        <v>267</v>
      </c>
      <c r="K72" s="6" t="s">
        <v>268</v>
      </c>
      <c r="L72" s="9" t="s">
        <v>1457</v>
      </c>
      <c r="M72" s="6" t="s">
        <v>1461</v>
      </c>
      <c r="N72" s="9">
        <f>CHOOSE(MATCH(L72,{"FC","PC","NC","N/A"},0),2,1,0,0)</f>
        <v>2</v>
      </c>
      <c r="O72" s="6"/>
    </row>
    <row r="73" spans="1:15" ht="165" x14ac:dyDescent="0.25">
      <c r="A73" s="6"/>
      <c r="B73" s="9" t="s">
        <v>38</v>
      </c>
      <c r="C73" s="9"/>
      <c r="D73" s="9" t="s">
        <v>269</v>
      </c>
      <c r="E73" s="6" t="s">
        <v>270</v>
      </c>
      <c r="F73" s="9" t="s">
        <v>41</v>
      </c>
      <c r="G73" s="9">
        <v>1</v>
      </c>
      <c r="H73" s="12" t="s">
        <v>271</v>
      </c>
      <c r="I73" s="12" t="s">
        <v>272</v>
      </c>
      <c r="J73" s="12" t="s">
        <v>273</v>
      </c>
      <c r="K73" s="6" t="s">
        <v>274</v>
      </c>
      <c r="L73" s="9" t="s">
        <v>1457</v>
      </c>
      <c r="M73" s="6" t="s">
        <v>1461</v>
      </c>
      <c r="N73" s="9">
        <f>CHOOSE(MATCH(L73,{"FC","PC","NC","N/A"},0),2,1,0,0)</f>
        <v>2</v>
      </c>
      <c r="O73" s="6"/>
    </row>
    <row r="74" spans="1:15" ht="165" x14ac:dyDescent="0.25">
      <c r="A74" s="6"/>
      <c r="B74" s="9" t="s">
        <v>38</v>
      </c>
      <c r="C74" s="9"/>
      <c r="D74" s="9" t="s">
        <v>275</v>
      </c>
      <c r="E74" s="6" t="s">
        <v>276</v>
      </c>
      <c r="F74" s="9" t="s">
        <v>41</v>
      </c>
      <c r="G74" s="9">
        <v>1</v>
      </c>
      <c r="H74" s="12" t="s">
        <v>277</v>
      </c>
      <c r="I74" s="12" t="s">
        <v>278</v>
      </c>
      <c r="J74" s="12" t="s">
        <v>279</v>
      </c>
      <c r="K74" s="6" t="s">
        <v>280</v>
      </c>
      <c r="L74" s="9" t="s">
        <v>1457</v>
      </c>
      <c r="M74" s="6" t="s">
        <v>1461</v>
      </c>
      <c r="N74" s="9">
        <f>CHOOSE(MATCH(L74,{"FC","PC","NC","N/A"},0),2,1,0,0)</f>
        <v>2</v>
      </c>
      <c r="O74" s="6"/>
    </row>
    <row r="75" spans="1:15" ht="210" x14ac:dyDescent="0.25">
      <c r="A75" s="6" t="s">
        <v>184</v>
      </c>
      <c r="B75" s="9" t="s">
        <v>38</v>
      </c>
      <c r="C75" s="9"/>
      <c r="D75" s="9" t="s">
        <v>281</v>
      </c>
      <c r="E75" s="6" t="s">
        <v>282</v>
      </c>
      <c r="F75" s="9" t="s">
        <v>41</v>
      </c>
      <c r="G75" s="9">
        <v>1</v>
      </c>
      <c r="H75" s="12" t="s">
        <v>283</v>
      </c>
      <c r="I75" s="12" t="s">
        <v>284</v>
      </c>
      <c r="J75" s="12" t="s">
        <v>285</v>
      </c>
      <c r="K75" s="6" t="s">
        <v>286</v>
      </c>
      <c r="L75" s="9" t="s">
        <v>1457</v>
      </c>
      <c r="M75" s="6" t="s">
        <v>1461</v>
      </c>
      <c r="N75" s="9">
        <f>CHOOSE(MATCH(L75,{"FC","PC","NC","N/A"},0),2,1,0,0)</f>
        <v>2</v>
      </c>
      <c r="O75" s="6"/>
    </row>
    <row r="76" spans="1:15" ht="165" x14ac:dyDescent="0.25">
      <c r="A76" s="6" t="s">
        <v>184</v>
      </c>
      <c r="B76" s="9" t="s">
        <v>38</v>
      </c>
      <c r="C76" s="9"/>
      <c r="D76" s="9" t="s">
        <v>287</v>
      </c>
      <c r="E76" s="6" t="s">
        <v>288</v>
      </c>
      <c r="F76" s="9" t="s">
        <v>41</v>
      </c>
      <c r="G76" s="9">
        <v>1</v>
      </c>
      <c r="H76" s="12" t="s">
        <v>289</v>
      </c>
      <c r="I76" s="12" t="s">
        <v>290</v>
      </c>
      <c r="J76" s="12" t="s">
        <v>285</v>
      </c>
      <c r="K76" s="6" t="s">
        <v>291</v>
      </c>
      <c r="L76" s="9" t="s">
        <v>1457</v>
      </c>
      <c r="M76" s="6" t="s">
        <v>1461</v>
      </c>
      <c r="N76" s="9">
        <f>CHOOSE(MATCH(L76,{"FC","PC","NC","N/A"},0),2,1,0,0)</f>
        <v>2</v>
      </c>
      <c r="O76" s="6"/>
    </row>
    <row r="77" spans="1:15" ht="165" x14ac:dyDescent="0.25">
      <c r="A77" s="6" t="s">
        <v>184</v>
      </c>
      <c r="B77" s="9" t="s">
        <v>38</v>
      </c>
      <c r="C77" s="9"/>
      <c r="D77" s="9" t="s">
        <v>292</v>
      </c>
      <c r="E77" s="6" t="s">
        <v>293</v>
      </c>
      <c r="F77" s="9" t="s">
        <v>41</v>
      </c>
      <c r="G77" s="9">
        <v>1</v>
      </c>
      <c r="H77" s="12" t="s">
        <v>294</v>
      </c>
      <c r="I77" s="12" t="s">
        <v>295</v>
      </c>
      <c r="J77" s="12" t="s">
        <v>296</v>
      </c>
      <c r="K77" s="6" t="s">
        <v>297</v>
      </c>
      <c r="L77" s="9" t="s">
        <v>1457</v>
      </c>
      <c r="M77" s="6" t="s">
        <v>1461</v>
      </c>
      <c r="N77" s="9">
        <f>CHOOSE(MATCH(L77,{"FC","PC","NC","N/A"},0),2,1,0,0)</f>
        <v>2</v>
      </c>
      <c r="O77" s="6"/>
    </row>
    <row r="78" spans="1:15" ht="135" x14ac:dyDescent="0.25">
      <c r="A78" s="6" t="s">
        <v>184</v>
      </c>
      <c r="B78" s="9" t="s">
        <v>38</v>
      </c>
      <c r="C78" s="9"/>
      <c r="D78" s="9" t="s">
        <v>298</v>
      </c>
      <c r="E78" s="6" t="s">
        <v>299</v>
      </c>
      <c r="F78" s="9" t="s">
        <v>64</v>
      </c>
      <c r="G78" s="9">
        <v>1</v>
      </c>
      <c r="H78" s="12" t="s">
        <v>300</v>
      </c>
      <c r="I78" s="12" t="s">
        <v>301</v>
      </c>
      <c r="J78" s="12" t="s">
        <v>302</v>
      </c>
      <c r="K78" s="6" t="s">
        <v>303</v>
      </c>
      <c r="L78" s="9" t="s">
        <v>1457</v>
      </c>
      <c r="M78" s="6" t="s">
        <v>1461</v>
      </c>
      <c r="N78" s="9">
        <f>CHOOSE(MATCH(L78,{"FC","PC","NC","N/A"},0),2,1,0,0)</f>
        <v>2</v>
      </c>
      <c r="O78" s="6"/>
    </row>
    <row r="79" spans="1:15" ht="120" x14ac:dyDescent="0.25">
      <c r="A79" s="5"/>
      <c r="B79" s="8"/>
      <c r="C79" s="8"/>
      <c r="D79" s="8" t="s">
        <v>304</v>
      </c>
      <c r="E79" s="5" t="s">
        <v>305</v>
      </c>
      <c r="F79" s="8"/>
      <c r="G79" s="8"/>
      <c r="H79" s="11"/>
      <c r="I79" s="11"/>
      <c r="J79" s="11"/>
      <c r="K79" s="5"/>
      <c r="L79" s="8"/>
      <c r="M79" s="5"/>
      <c r="N79" s="8"/>
      <c r="O79" s="5"/>
    </row>
    <row r="80" spans="1:15" ht="225" x14ac:dyDescent="0.25">
      <c r="A80" s="6"/>
      <c r="B80" s="9" t="s">
        <v>38</v>
      </c>
      <c r="C80" s="9"/>
      <c r="D80" s="9" t="s">
        <v>306</v>
      </c>
      <c r="E80" s="6" t="s">
        <v>307</v>
      </c>
      <c r="F80" s="9" t="s">
        <v>64</v>
      </c>
      <c r="G80" s="9">
        <v>2</v>
      </c>
      <c r="H80" s="12" t="s">
        <v>308</v>
      </c>
      <c r="I80" s="12" t="s">
        <v>309</v>
      </c>
      <c r="J80" s="12" t="s">
        <v>310</v>
      </c>
      <c r="K80" s="6" t="s">
        <v>311</v>
      </c>
      <c r="L80" s="9" t="s">
        <v>1457</v>
      </c>
      <c r="M80" s="6" t="s">
        <v>1461</v>
      </c>
      <c r="N80" s="9">
        <f>CHOOSE(MATCH(L80,{"FC","PC","NC","N/A"},0),2,1,0,0)</f>
        <v>2</v>
      </c>
      <c r="O80" s="6"/>
    </row>
    <row r="81" spans="1:15" ht="409.5" x14ac:dyDescent="0.25">
      <c r="A81" s="6" t="s">
        <v>184</v>
      </c>
      <c r="B81" s="9" t="s">
        <v>38</v>
      </c>
      <c r="C81" s="9"/>
      <c r="D81" s="9" t="s">
        <v>312</v>
      </c>
      <c r="E81" s="6" t="s">
        <v>313</v>
      </c>
      <c r="F81" s="9" t="s">
        <v>41</v>
      </c>
      <c r="G81" s="9">
        <v>2</v>
      </c>
      <c r="H81" s="12" t="s">
        <v>314</v>
      </c>
      <c r="I81" s="12" t="s">
        <v>315</v>
      </c>
      <c r="J81" s="12" t="s">
        <v>296</v>
      </c>
      <c r="K81" s="6" t="s">
        <v>316</v>
      </c>
      <c r="L81" s="9" t="s">
        <v>1457</v>
      </c>
      <c r="M81" s="6" t="s">
        <v>1461</v>
      </c>
      <c r="N81" s="9">
        <f>CHOOSE(MATCH(L81,{"FC","PC","NC","N/A"},0),2,1,0,0)</f>
        <v>2</v>
      </c>
      <c r="O81" s="6"/>
    </row>
    <row r="82" spans="1:15" ht="195" x14ac:dyDescent="0.25">
      <c r="A82" s="5"/>
      <c r="B82" s="8"/>
      <c r="C82" s="8"/>
      <c r="D82" s="8" t="s">
        <v>317</v>
      </c>
      <c r="E82" s="5" t="s">
        <v>318</v>
      </c>
      <c r="F82" s="8"/>
      <c r="G82" s="8"/>
      <c r="H82" s="11"/>
      <c r="I82" s="11"/>
      <c r="J82" s="11"/>
      <c r="K82" s="5"/>
      <c r="L82" s="8"/>
      <c r="M82" s="5"/>
      <c r="N82" s="8"/>
      <c r="O82" s="5"/>
    </row>
    <row r="83" spans="1:15" ht="75" x14ac:dyDescent="0.25">
      <c r="A83" s="6"/>
      <c r="B83" s="9" t="s">
        <v>38</v>
      </c>
      <c r="C83" s="9"/>
      <c r="D83" s="9" t="s">
        <v>319</v>
      </c>
      <c r="E83" s="6" t="s">
        <v>320</v>
      </c>
      <c r="F83" s="9" t="s">
        <v>41</v>
      </c>
      <c r="G83" s="9">
        <v>1</v>
      </c>
      <c r="H83" s="12" t="s">
        <v>321</v>
      </c>
      <c r="I83" s="12" t="s">
        <v>322</v>
      </c>
      <c r="J83" s="12" t="s">
        <v>323</v>
      </c>
      <c r="K83" s="6" t="s">
        <v>324</v>
      </c>
      <c r="L83" s="9" t="s">
        <v>1457</v>
      </c>
      <c r="M83" s="6" t="s">
        <v>1461</v>
      </c>
      <c r="N83" s="9">
        <f>CHOOSE(MATCH(L83,{"FC","PC","NC","N/A"},0),2,1,0,0)</f>
        <v>2</v>
      </c>
      <c r="O83" s="6"/>
    </row>
    <row r="84" spans="1:15" ht="105" x14ac:dyDescent="0.25">
      <c r="A84" s="6"/>
      <c r="B84" s="9" t="s">
        <v>38</v>
      </c>
      <c r="C84" s="9"/>
      <c r="D84" s="9" t="s">
        <v>325</v>
      </c>
      <c r="E84" s="6" t="s">
        <v>326</v>
      </c>
      <c r="F84" s="9" t="s">
        <v>64</v>
      </c>
      <c r="G84" s="9">
        <v>1</v>
      </c>
      <c r="H84" s="12" t="s">
        <v>327</v>
      </c>
      <c r="I84" s="12" t="s">
        <v>328</v>
      </c>
      <c r="J84" s="12" t="s">
        <v>329</v>
      </c>
      <c r="K84" s="6" t="s">
        <v>330</v>
      </c>
      <c r="L84" s="9" t="s">
        <v>1457</v>
      </c>
      <c r="M84" s="6" t="s">
        <v>1461</v>
      </c>
      <c r="N84" s="9">
        <f>CHOOSE(MATCH(L84,{"FC","PC","NC","N/A"},0),2,1,0,0)</f>
        <v>2</v>
      </c>
      <c r="O84" s="6"/>
    </row>
    <row r="85" spans="1:15" ht="195" x14ac:dyDescent="0.25">
      <c r="A85" s="6"/>
      <c r="B85" s="9" t="s">
        <v>38</v>
      </c>
      <c r="C85" s="9"/>
      <c r="D85" s="9" t="s">
        <v>331</v>
      </c>
      <c r="E85" s="6" t="s">
        <v>332</v>
      </c>
      <c r="F85" s="9" t="s">
        <v>64</v>
      </c>
      <c r="G85" s="9">
        <v>1</v>
      </c>
      <c r="H85" s="12" t="s">
        <v>333</v>
      </c>
      <c r="I85" s="12" t="s">
        <v>334</v>
      </c>
      <c r="J85" s="12" t="s">
        <v>335</v>
      </c>
      <c r="K85" s="6" t="s">
        <v>336</v>
      </c>
      <c r="L85" s="9" t="s">
        <v>1457</v>
      </c>
      <c r="M85" s="6" t="s">
        <v>1461</v>
      </c>
      <c r="N85" s="9">
        <f>CHOOSE(MATCH(L85,{"FC","PC","NC","N/A"},0),2,1,0,0)</f>
        <v>2</v>
      </c>
      <c r="O85" s="6"/>
    </row>
    <row r="86" spans="1:15" ht="90" x14ac:dyDescent="0.25">
      <c r="A86" s="6"/>
      <c r="B86" s="9" t="s">
        <v>38</v>
      </c>
      <c r="C86" s="9"/>
      <c r="D86" s="9" t="s">
        <v>337</v>
      </c>
      <c r="E86" s="6" t="s">
        <v>338</v>
      </c>
      <c r="F86" s="9" t="s">
        <v>41</v>
      </c>
      <c r="G86" s="9">
        <v>1</v>
      </c>
      <c r="H86" s="12" t="s">
        <v>339</v>
      </c>
      <c r="I86" s="12" t="s">
        <v>340</v>
      </c>
      <c r="J86" s="12" t="s">
        <v>341</v>
      </c>
      <c r="K86" s="6" t="s">
        <v>342</v>
      </c>
      <c r="L86" s="9" t="s">
        <v>1457</v>
      </c>
      <c r="M86" s="6" t="s">
        <v>1461</v>
      </c>
      <c r="N86" s="9">
        <f>CHOOSE(MATCH(L86,{"FC","PC","NC","N/A"},0),2,1,0,0)</f>
        <v>2</v>
      </c>
      <c r="O86" s="6"/>
    </row>
    <row r="87" spans="1:15" ht="90" x14ac:dyDescent="0.25">
      <c r="A87" s="5"/>
      <c r="B87" s="8"/>
      <c r="C87" s="8"/>
      <c r="D87" s="8" t="s">
        <v>343</v>
      </c>
      <c r="E87" s="5" t="s">
        <v>344</v>
      </c>
      <c r="F87" s="8"/>
      <c r="G87" s="8"/>
      <c r="H87" s="11"/>
      <c r="I87" s="11"/>
      <c r="J87" s="11"/>
      <c r="K87" s="5"/>
      <c r="L87" s="8"/>
      <c r="M87" s="5"/>
      <c r="N87" s="8"/>
      <c r="O87" s="5"/>
    </row>
    <row r="88" spans="1:15" ht="409.5" x14ac:dyDescent="0.25">
      <c r="A88" s="6"/>
      <c r="B88" s="9" t="s">
        <v>38</v>
      </c>
      <c r="C88" s="9"/>
      <c r="D88" s="9" t="s">
        <v>345</v>
      </c>
      <c r="E88" s="6" t="s">
        <v>346</v>
      </c>
      <c r="F88" s="9" t="s">
        <v>41</v>
      </c>
      <c r="G88" s="9">
        <v>2</v>
      </c>
      <c r="H88" s="12" t="s">
        <v>347</v>
      </c>
      <c r="I88" s="12" t="s">
        <v>348</v>
      </c>
      <c r="J88" s="12" t="s">
        <v>349</v>
      </c>
      <c r="K88" s="6" t="s">
        <v>350</v>
      </c>
      <c r="L88" s="9" t="s">
        <v>1457</v>
      </c>
      <c r="M88" s="6" t="s">
        <v>1461</v>
      </c>
      <c r="N88" s="9">
        <f>CHOOSE(MATCH(L88,{"FC","PC","NC","N/A"},0),2,1,0,0)</f>
        <v>2</v>
      </c>
      <c r="O88" s="6"/>
    </row>
    <row r="89" spans="1:15" ht="105" x14ac:dyDescent="0.25">
      <c r="A89" s="6"/>
      <c r="B89" s="9" t="s">
        <v>38</v>
      </c>
      <c r="C89" s="9"/>
      <c r="D89" s="9" t="s">
        <v>351</v>
      </c>
      <c r="E89" s="6" t="s">
        <v>352</v>
      </c>
      <c r="F89" s="9" t="s">
        <v>41</v>
      </c>
      <c r="G89" s="9">
        <v>1</v>
      </c>
      <c r="H89" s="12" t="s">
        <v>353</v>
      </c>
      <c r="I89" s="12" t="s">
        <v>354</v>
      </c>
      <c r="J89" s="12" t="s">
        <v>355</v>
      </c>
      <c r="K89" s="6" t="s">
        <v>356</v>
      </c>
      <c r="L89" s="9" t="s">
        <v>1457</v>
      </c>
      <c r="M89" s="6" t="s">
        <v>1461</v>
      </c>
      <c r="N89" s="9">
        <f>CHOOSE(MATCH(L89,{"FC","PC","NC","N/A"},0),2,1,0,0)</f>
        <v>2</v>
      </c>
      <c r="O89" s="6"/>
    </row>
    <row r="90" spans="1:15" ht="30" x14ac:dyDescent="0.25">
      <c r="A90" s="5"/>
      <c r="B90" s="8"/>
      <c r="C90" s="8"/>
      <c r="D90" s="8">
        <v>2</v>
      </c>
      <c r="E90" s="5" t="s">
        <v>357</v>
      </c>
      <c r="F90" s="8"/>
      <c r="G90" s="8"/>
      <c r="H90" s="11"/>
      <c r="I90" s="11"/>
      <c r="J90" s="11"/>
      <c r="K90" s="5"/>
      <c r="L90" s="8"/>
      <c r="M90" s="5"/>
      <c r="N90" s="8"/>
      <c r="O90" s="5"/>
    </row>
    <row r="91" spans="1:15" x14ac:dyDescent="0.25">
      <c r="A91" s="5"/>
      <c r="B91" s="8"/>
      <c r="C91" s="8"/>
      <c r="D91" s="8">
        <v>2.1</v>
      </c>
      <c r="E91" s="5" t="s">
        <v>358</v>
      </c>
      <c r="F91" s="8"/>
      <c r="G91" s="8"/>
      <c r="H91" s="11"/>
      <c r="I91" s="11"/>
      <c r="J91" s="11"/>
      <c r="K91" s="5"/>
      <c r="L91" s="8"/>
      <c r="M91" s="5"/>
      <c r="N91" s="8"/>
      <c r="O91" s="5"/>
    </row>
    <row r="92" spans="1:15" ht="90" x14ac:dyDescent="0.25">
      <c r="A92" s="5"/>
      <c r="B92" s="8"/>
      <c r="C92" s="8"/>
      <c r="D92" s="8" t="s">
        <v>359</v>
      </c>
      <c r="E92" s="5" t="s">
        <v>360</v>
      </c>
      <c r="F92" s="8"/>
      <c r="G92" s="8"/>
      <c r="H92" s="11"/>
      <c r="I92" s="11"/>
      <c r="J92" s="11"/>
      <c r="K92" s="5"/>
      <c r="L92" s="8"/>
      <c r="M92" s="5"/>
      <c r="N92" s="8"/>
      <c r="O92" s="5"/>
    </row>
    <row r="93" spans="1:15" ht="409.5" x14ac:dyDescent="0.25">
      <c r="A93" s="6"/>
      <c r="B93" s="9" t="s">
        <v>38</v>
      </c>
      <c r="C93" s="9"/>
      <c r="D93" s="9" t="s">
        <v>361</v>
      </c>
      <c r="E93" s="6" t="s">
        <v>362</v>
      </c>
      <c r="F93" s="9" t="s">
        <v>64</v>
      </c>
      <c r="G93" s="9">
        <v>1</v>
      </c>
      <c r="H93" s="12" t="s">
        <v>363</v>
      </c>
      <c r="I93" s="12" t="s">
        <v>364</v>
      </c>
      <c r="J93" s="12" t="s">
        <v>365</v>
      </c>
      <c r="K93" s="6" t="s">
        <v>366</v>
      </c>
      <c r="L93" s="9" t="s">
        <v>1457</v>
      </c>
      <c r="M93" s="6" t="s">
        <v>1461</v>
      </c>
      <c r="N93" s="9">
        <f>CHOOSE(MATCH(L93,{"FC","PC","NC","N/A"},0),2,1,0,0)</f>
        <v>2</v>
      </c>
      <c r="O93" s="6"/>
    </row>
    <row r="94" spans="1:15" ht="409.5" x14ac:dyDescent="0.25">
      <c r="A94" s="6"/>
      <c r="B94" s="9" t="s">
        <v>38</v>
      </c>
      <c r="C94" s="9"/>
      <c r="D94" s="9" t="s">
        <v>367</v>
      </c>
      <c r="E94" s="6" t="s">
        <v>368</v>
      </c>
      <c r="F94" s="9" t="s">
        <v>41</v>
      </c>
      <c r="G94" s="9">
        <v>1</v>
      </c>
      <c r="H94" s="12" t="s">
        <v>369</v>
      </c>
      <c r="I94" s="12" t="s">
        <v>370</v>
      </c>
      <c r="J94" s="12" t="s">
        <v>371</v>
      </c>
      <c r="K94" s="6" t="s">
        <v>372</v>
      </c>
      <c r="L94" s="9" t="s">
        <v>1457</v>
      </c>
      <c r="M94" s="6" t="s">
        <v>1461</v>
      </c>
      <c r="N94" s="9">
        <f>CHOOSE(MATCH(L94,{"FC","PC","NC","N/A"},0),2,1,0,0)</f>
        <v>2</v>
      </c>
      <c r="O94" s="6"/>
    </row>
    <row r="95" spans="1:15" ht="270" x14ac:dyDescent="0.25">
      <c r="A95" s="6"/>
      <c r="B95" s="9" t="s">
        <v>38</v>
      </c>
      <c r="C95" s="9"/>
      <c r="D95" s="9" t="s">
        <v>373</v>
      </c>
      <c r="E95" s="6" t="s">
        <v>374</v>
      </c>
      <c r="F95" s="9" t="s">
        <v>41</v>
      </c>
      <c r="G95" s="9">
        <v>2</v>
      </c>
      <c r="H95" s="12" t="s">
        <v>375</v>
      </c>
      <c r="I95" s="12" t="s">
        <v>376</v>
      </c>
      <c r="J95" s="12" t="s">
        <v>377</v>
      </c>
      <c r="K95" s="6" t="s">
        <v>378</v>
      </c>
      <c r="L95" s="9" t="s">
        <v>1457</v>
      </c>
      <c r="M95" s="6" t="s">
        <v>1461</v>
      </c>
      <c r="N95" s="9">
        <f>CHOOSE(MATCH(L95,{"FC","PC","NC","N/A"},0),2,1,0,0)</f>
        <v>2</v>
      </c>
      <c r="O95" s="6"/>
    </row>
    <row r="96" spans="1:15" ht="195" x14ac:dyDescent="0.25">
      <c r="A96" s="6"/>
      <c r="B96" s="9" t="s">
        <v>38</v>
      </c>
      <c r="C96" s="9"/>
      <c r="D96" s="9" t="s">
        <v>379</v>
      </c>
      <c r="E96" s="6" t="s">
        <v>380</v>
      </c>
      <c r="F96" s="9" t="s">
        <v>64</v>
      </c>
      <c r="G96" s="9">
        <v>2</v>
      </c>
      <c r="H96" s="12" t="s">
        <v>381</v>
      </c>
      <c r="I96" s="12" t="s">
        <v>382</v>
      </c>
      <c r="J96" s="12" t="s">
        <v>383</v>
      </c>
      <c r="K96" s="6" t="s">
        <v>384</v>
      </c>
      <c r="L96" s="9" t="s">
        <v>1457</v>
      </c>
      <c r="M96" s="6" t="s">
        <v>1461</v>
      </c>
      <c r="N96" s="9">
        <f>CHOOSE(MATCH(L96,{"FC","PC","NC","N/A"},0),2,1,0,0)</f>
        <v>2</v>
      </c>
      <c r="O96" s="6"/>
    </row>
    <row r="97" spans="1:15" x14ac:dyDescent="0.25">
      <c r="A97" s="5"/>
      <c r="B97" s="8"/>
      <c r="C97" s="8"/>
      <c r="D97" s="8">
        <v>2.2000000000000002</v>
      </c>
      <c r="E97" s="5" t="s">
        <v>385</v>
      </c>
      <c r="F97" s="8"/>
      <c r="G97" s="8"/>
      <c r="H97" s="11"/>
      <c r="I97" s="11"/>
      <c r="J97" s="11"/>
      <c r="K97" s="5"/>
      <c r="L97" s="8"/>
      <c r="M97" s="5"/>
      <c r="N97" s="8"/>
      <c r="O97" s="5"/>
    </row>
    <row r="98" spans="1:15" ht="60" x14ac:dyDescent="0.25">
      <c r="A98" s="5"/>
      <c r="B98" s="8"/>
      <c r="C98" s="8"/>
      <c r="D98" s="8" t="s">
        <v>386</v>
      </c>
      <c r="E98" s="5" t="s">
        <v>387</v>
      </c>
      <c r="F98" s="8"/>
      <c r="G98" s="8"/>
      <c r="H98" s="11"/>
      <c r="I98" s="11"/>
      <c r="J98" s="11"/>
      <c r="K98" s="5"/>
      <c r="L98" s="8"/>
      <c r="M98" s="5"/>
      <c r="N98" s="8"/>
      <c r="O98" s="5"/>
    </row>
    <row r="99" spans="1:15" ht="330" x14ac:dyDescent="0.25">
      <c r="A99" s="6"/>
      <c r="B99" s="9" t="s">
        <v>38</v>
      </c>
      <c r="C99" s="9"/>
      <c r="D99" s="9" t="s">
        <v>388</v>
      </c>
      <c r="E99" s="6" t="s">
        <v>389</v>
      </c>
      <c r="F99" s="9" t="s">
        <v>64</v>
      </c>
      <c r="G99" s="9">
        <v>2</v>
      </c>
      <c r="H99" s="12" t="s">
        <v>390</v>
      </c>
      <c r="I99" s="12" t="s">
        <v>391</v>
      </c>
      <c r="J99" s="12" t="s">
        <v>392</v>
      </c>
      <c r="K99" s="6" t="s">
        <v>393</v>
      </c>
      <c r="L99" s="9" t="s">
        <v>1457</v>
      </c>
      <c r="M99" s="6" t="s">
        <v>1461</v>
      </c>
      <c r="N99" s="9">
        <f>CHOOSE(MATCH(L99,{"FC","PC","NC","N/A"},0),2,1,0,0)</f>
        <v>2</v>
      </c>
      <c r="O99" s="6"/>
    </row>
    <row r="100" spans="1:15" ht="375" x14ac:dyDescent="0.25">
      <c r="A100" s="6" t="s">
        <v>184</v>
      </c>
      <c r="B100" s="9" t="s">
        <v>38</v>
      </c>
      <c r="C100" s="9"/>
      <c r="D100" s="9" t="s">
        <v>394</v>
      </c>
      <c r="E100" s="6" t="s">
        <v>395</v>
      </c>
      <c r="F100" s="9" t="s">
        <v>41</v>
      </c>
      <c r="G100" s="9">
        <v>2</v>
      </c>
      <c r="H100" s="12" t="s">
        <v>396</v>
      </c>
      <c r="I100" s="12" t="s">
        <v>397</v>
      </c>
      <c r="J100" s="12" t="s">
        <v>398</v>
      </c>
      <c r="K100" s="6" t="s">
        <v>399</v>
      </c>
      <c r="L100" s="9" t="s">
        <v>1457</v>
      </c>
      <c r="M100" s="6" t="s">
        <v>1461</v>
      </c>
      <c r="N100" s="9">
        <f>CHOOSE(MATCH(L100,{"FC","PC","NC","N/A"},0),2,1,0,0)</f>
        <v>2</v>
      </c>
      <c r="O100" s="6"/>
    </row>
    <row r="101" spans="1:15" ht="285" x14ac:dyDescent="0.25">
      <c r="A101" s="6"/>
      <c r="B101" s="9" t="s">
        <v>38</v>
      </c>
      <c r="C101" s="9"/>
      <c r="D101" s="9" t="s">
        <v>400</v>
      </c>
      <c r="E101" s="6" t="s">
        <v>401</v>
      </c>
      <c r="F101" s="9" t="s">
        <v>41</v>
      </c>
      <c r="G101" s="9">
        <v>2</v>
      </c>
      <c r="H101" s="12" t="s">
        <v>402</v>
      </c>
      <c r="I101" s="12" t="s">
        <v>403</v>
      </c>
      <c r="J101" s="12" t="s">
        <v>404</v>
      </c>
      <c r="K101" s="6" t="s">
        <v>405</v>
      </c>
      <c r="L101" s="9" t="s">
        <v>1457</v>
      </c>
      <c r="M101" s="6" t="s">
        <v>1461</v>
      </c>
      <c r="N101" s="9">
        <f>CHOOSE(MATCH(L101,{"FC","PC","NC","N/A"},0),2,1,0,0)</f>
        <v>2</v>
      </c>
      <c r="O101" s="6"/>
    </row>
    <row r="102" spans="1:15" ht="285" x14ac:dyDescent="0.25">
      <c r="A102" s="6"/>
      <c r="B102" s="9" t="s">
        <v>38</v>
      </c>
      <c r="C102" s="9"/>
      <c r="D102" s="9" t="s">
        <v>406</v>
      </c>
      <c r="E102" s="6" t="s">
        <v>407</v>
      </c>
      <c r="F102" s="9" t="s">
        <v>41</v>
      </c>
      <c r="G102" s="9">
        <v>1</v>
      </c>
      <c r="H102" s="12" t="s">
        <v>408</v>
      </c>
      <c r="I102" s="12" t="s">
        <v>409</v>
      </c>
      <c r="J102" s="12" t="s">
        <v>410</v>
      </c>
      <c r="K102" s="6" t="s">
        <v>411</v>
      </c>
      <c r="L102" s="9" t="s">
        <v>1457</v>
      </c>
      <c r="M102" s="6" t="s">
        <v>1461</v>
      </c>
      <c r="N102" s="9">
        <f>CHOOSE(MATCH(L102,{"FC","PC","NC","N/A"},0),2,1,0,0)</f>
        <v>2</v>
      </c>
      <c r="O102" s="6"/>
    </row>
    <row r="103" spans="1:15" ht="300" x14ac:dyDescent="0.25">
      <c r="A103" s="6"/>
      <c r="B103" s="9" t="s">
        <v>38</v>
      </c>
      <c r="C103" s="9"/>
      <c r="D103" s="9" t="s">
        <v>412</v>
      </c>
      <c r="E103" s="6" t="s">
        <v>413</v>
      </c>
      <c r="F103" s="9" t="s">
        <v>64</v>
      </c>
      <c r="G103" s="9">
        <v>2</v>
      </c>
      <c r="H103" s="12" t="s">
        <v>414</v>
      </c>
      <c r="I103" s="12" t="s">
        <v>415</v>
      </c>
      <c r="J103" s="12" t="s">
        <v>416</v>
      </c>
      <c r="K103" s="6" t="s">
        <v>417</v>
      </c>
      <c r="L103" s="9" t="s">
        <v>1457</v>
      </c>
      <c r="M103" s="6" t="s">
        <v>1461</v>
      </c>
      <c r="N103" s="9">
        <f>CHOOSE(MATCH(L103,{"FC","PC","NC","N/A"},0),2,1,0,0)</f>
        <v>2</v>
      </c>
      <c r="O103" s="6"/>
    </row>
    <row r="104" spans="1:15" ht="270" x14ac:dyDescent="0.25">
      <c r="A104" s="6"/>
      <c r="B104" s="9" t="s">
        <v>38</v>
      </c>
      <c r="C104" s="9"/>
      <c r="D104" s="9" t="s">
        <v>418</v>
      </c>
      <c r="E104" s="6" t="s">
        <v>419</v>
      </c>
      <c r="F104" s="9" t="s">
        <v>41</v>
      </c>
      <c r="G104" s="9">
        <v>3</v>
      </c>
      <c r="H104" s="12" t="s">
        <v>420</v>
      </c>
      <c r="I104" s="12" t="s">
        <v>421</v>
      </c>
      <c r="J104" s="12" t="s">
        <v>422</v>
      </c>
      <c r="K104" s="6" t="s">
        <v>423</v>
      </c>
      <c r="L104" s="9" t="s">
        <v>1457</v>
      </c>
      <c r="M104" s="6" t="s">
        <v>1461</v>
      </c>
      <c r="N104" s="9">
        <f>CHOOSE(MATCH(L104,{"FC","PC","NC","N/A"},0),2,1,0,0)</f>
        <v>2</v>
      </c>
      <c r="O104" s="6"/>
    </row>
    <row r="105" spans="1:15" ht="375" x14ac:dyDescent="0.25">
      <c r="A105" s="6"/>
      <c r="B105" s="9" t="s">
        <v>38</v>
      </c>
      <c r="C105" s="9"/>
      <c r="D105" s="9" t="s">
        <v>424</v>
      </c>
      <c r="E105" s="6" t="s">
        <v>425</v>
      </c>
      <c r="F105" s="9" t="s">
        <v>41</v>
      </c>
      <c r="G105" s="9">
        <v>1</v>
      </c>
      <c r="H105" s="12" t="s">
        <v>426</v>
      </c>
      <c r="I105" s="12" t="s">
        <v>427</v>
      </c>
      <c r="J105" s="12" t="s">
        <v>428</v>
      </c>
      <c r="K105" s="6" t="s">
        <v>429</v>
      </c>
      <c r="L105" s="9" t="s">
        <v>1457</v>
      </c>
      <c r="M105" s="6" t="s">
        <v>1461</v>
      </c>
      <c r="N105" s="9">
        <f>CHOOSE(MATCH(L105,{"FC","PC","NC","N/A"},0),2,1,0,0)</f>
        <v>2</v>
      </c>
      <c r="O105" s="6"/>
    </row>
    <row r="106" spans="1:15" ht="315" x14ac:dyDescent="0.25">
      <c r="A106" s="6" t="s">
        <v>184</v>
      </c>
      <c r="B106" s="9" t="s">
        <v>38</v>
      </c>
      <c r="C106" s="9"/>
      <c r="D106" s="9" t="s">
        <v>430</v>
      </c>
      <c r="E106" s="6" t="s">
        <v>431</v>
      </c>
      <c r="F106" s="9" t="s">
        <v>432</v>
      </c>
      <c r="G106" s="9">
        <v>2</v>
      </c>
      <c r="H106" s="12" t="s">
        <v>433</v>
      </c>
      <c r="I106" s="12" t="s">
        <v>434</v>
      </c>
      <c r="J106" s="12" t="s">
        <v>435</v>
      </c>
      <c r="K106" s="6" t="s">
        <v>436</v>
      </c>
      <c r="L106" s="9" t="s">
        <v>1457</v>
      </c>
      <c r="M106" s="6" t="s">
        <v>1461</v>
      </c>
      <c r="N106" s="9">
        <f>CHOOSE(MATCH(L106,{"FC","PC","NC","N/A"},0),2,1,0,0)</f>
        <v>2</v>
      </c>
      <c r="O106" s="6"/>
    </row>
    <row r="107" spans="1:15" ht="409.5" x14ac:dyDescent="0.25">
      <c r="A107" s="6" t="s">
        <v>184</v>
      </c>
      <c r="B107" s="9" t="s">
        <v>38</v>
      </c>
      <c r="C107" s="9"/>
      <c r="D107" s="9" t="s">
        <v>437</v>
      </c>
      <c r="E107" s="6" t="s">
        <v>438</v>
      </c>
      <c r="F107" s="9" t="s">
        <v>41</v>
      </c>
      <c r="G107" s="9">
        <v>2</v>
      </c>
      <c r="H107" s="12" t="s">
        <v>439</v>
      </c>
      <c r="I107" s="12" t="s">
        <v>440</v>
      </c>
      <c r="J107" s="12" t="s">
        <v>441</v>
      </c>
      <c r="K107" s="6" t="s">
        <v>442</v>
      </c>
      <c r="L107" s="9" t="s">
        <v>1457</v>
      </c>
      <c r="M107" s="6" t="s">
        <v>1461</v>
      </c>
      <c r="N107" s="9">
        <f>CHOOSE(MATCH(L107,{"FC","PC","NC","N/A"},0),2,1,0,0)</f>
        <v>2</v>
      </c>
      <c r="O107" s="6"/>
    </row>
    <row r="108" spans="1:15" ht="30" x14ac:dyDescent="0.25">
      <c r="A108" s="5"/>
      <c r="B108" s="8"/>
      <c r="C108" s="8"/>
      <c r="D108" s="8">
        <v>3</v>
      </c>
      <c r="E108" s="5" t="s">
        <v>443</v>
      </c>
      <c r="F108" s="8"/>
      <c r="G108" s="8"/>
      <c r="H108" s="11"/>
      <c r="I108" s="11"/>
      <c r="J108" s="11"/>
      <c r="K108" s="5"/>
      <c r="L108" s="8"/>
      <c r="M108" s="5"/>
      <c r="N108" s="8"/>
      <c r="O108" s="5"/>
    </row>
    <row r="109" spans="1:15" x14ac:dyDescent="0.25">
      <c r="A109" s="5"/>
      <c r="B109" s="8"/>
      <c r="C109" s="8"/>
      <c r="D109" s="8">
        <v>3.1</v>
      </c>
      <c r="E109" s="5" t="s">
        <v>444</v>
      </c>
      <c r="F109" s="8"/>
      <c r="G109" s="8"/>
      <c r="H109" s="11"/>
      <c r="I109" s="11"/>
      <c r="J109" s="11"/>
      <c r="K109" s="5"/>
      <c r="L109" s="8"/>
      <c r="M109" s="5"/>
      <c r="N109" s="8"/>
      <c r="O109" s="5"/>
    </row>
    <row r="110" spans="1:15" ht="45" x14ac:dyDescent="0.25">
      <c r="A110" s="5"/>
      <c r="B110" s="8"/>
      <c r="C110" s="8"/>
      <c r="D110" s="8" t="s">
        <v>445</v>
      </c>
      <c r="E110" s="5" t="s">
        <v>446</v>
      </c>
      <c r="F110" s="8"/>
      <c r="G110" s="8"/>
      <c r="H110" s="11"/>
      <c r="I110" s="11"/>
      <c r="J110" s="11"/>
      <c r="K110" s="5"/>
      <c r="L110" s="8"/>
      <c r="M110" s="5"/>
      <c r="N110" s="8"/>
      <c r="O110" s="5"/>
    </row>
    <row r="111" spans="1:15" ht="409.5" x14ac:dyDescent="0.25">
      <c r="A111" s="6" t="s">
        <v>184</v>
      </c>
      <c r="B111" s="9" t="s">
        <v>38</v>
      </c>
      <c r="C111" s="9"/>
      <c r="D111" s="9" t="s">
        <v>447</v>
      </c>
      <c r="E111" s="6" t="s">
        <v>448</v>
      </c>
      <c r="F111" s="9" t="s">
        <v>41</v>
      </c>
      <c r="G111" s="9">
        <v>2</v>
      </c>
      <c r="H111" s="12" t="s">
        <v>449</v>
      </c>
      <c r="I111" s="12" t="s">
        <v>450</v>
      </c>
      <c r="J111" s="12" t="s">
        <v>451</v>
      </c>
      <c r="K111" s="6" t="s">
        <v>452</v>
      </c>
      <c r="L111" s="9" t="s">
        <v>1457</v>
      </c>
      <c r="M111" s="6" t="s">
        <v>1461</v>
      </c>
      <c r="N111" s="9">
        <f>CHOOSE(MATCH(L111,{"FC","PC","NC","N/A"},0),2,1,0,0)</f>
        <v>2</v>
      </c>
      <c r="O111" s="6"/>
    </row>
    <row r="112" spans="1:15" ht="255" x14ac:dyDescent="0.25">
      <c r="A112" s="6" t="s">
        <v>184</v>
      </c>
      <c r="B112" s="9" t="s">
        <v>38</v>
      </c>
      <c r="C112" s="9"/>
      <c r="D112" s="9" t="s">
        <v>453</v>
      </c>
      <c r="E112" s="6" t="s">
        <v>454</v>
      </c>
      <c r="F112" s="9" t="s">
        <v>64</v>
      </c>
      <c r="G112" s="9">
        <v>2</v>
      </c>
      <c r="H112" s="12" t="s">
        <v>455</v>
      </c>
      <c r="I112" s="12" t="s">
        <v>427</v>
      </c>
      <c r="J112" s="12" t="s">
        <v>428</v>
      </c>
      <c r="K112" s="6" t="s">
        <v>456</v>
      </c>
      <c r="L112" s="9" t="s">
        <v>1457</v>
      </c>
      <c r="M112" s="6" t="s">
        <v>1461</v>
      </c>
      <c r="N112" s="9">
        <f>CHOOSE(MATCH(L112,{"FC","PC","NC","N/A"},0),2,1,0,0)</f>
        <v>2</v>
      </c>
      <c r="O112" s="6"/>
    </row>
    <row r="113" spans="1:15" ht="300" x14ac:dyDescent="0.25">
      <c r="A113" s="6"/>
      <c r="B113" s="9" t="s">
        <v>38</v>
      </c>
      <c r="C113" s="9"/>
      <c r="D113" s="9" t="s">
        <v>457</v>
      </c>
      <c r="E113" s="6" t="s">
        <v>458</v>
      </c>
      <c r="F113" s="9" t="s">
        <v>64</v>
      </c>
      <c r="G113" s="9">
        <v>2</v>
      </c>
      <c r="H113" s="12" t="s">
        <v>459</v>
      </c>
      <c r="I113" s="12" t="s">
        <v>460</v>
      </c>
      <c r="J113" s="12" t="s">
        <v>461</v>
      </c>
      <c r="K113" s="6" t="s">
        <v>462</v>
      </c>
      <c r="L113" s="9" t="s">
        <v>1457</v>
      </c>
      <c r="M113" s="6" t="s">
        <v>1461</v>
      </c>
      <c r="N113" s="9">
        <f>CHOOSE(MATCH(L113,{"FC","PC","NC","N/A"},0),2,1,0,0)</f>
        <v>2</v>
      </c>
      <c r="O113" s="6"/>
    </row>
    <row r="114" spans="1:15" ht="225" x14ac:dyDescent="0.25">
      <c r="A114" s="6" t="s">
        <v>184</v>
      </c>
      <c r="B114" s="9" t="s">
        <v>38</v>
      </c>
      <c r="C114" s="9"/>
      <c r="D114" s="9" t="s">
        <v>463</v>
      </c>
      <c r="E114" s="6" t="s">
        <v>464</v>
      </c>
      <c r="F114" s="9" t="s">
        <v>41</v>
      </c>
      <c r="G114" s="9">
        <v>3</v>
      </c>
      <c r="H114" s="12" t="s">
        <v>465</v>
      </c>
      <c r="I114" s="12" t="s">
        <v>466</v>
      </c>
      <c r="J114" s="12" t="s">
        <v>467</v>
      </c>
      <c r="K114" s="6" t="s">
        <v>468</v>
      </c>
      <c r="L114" s="9" t="s">
        <v>1457</v>
      </c>
      <c r="M114" s="6" t="s">
        <v>1461</v>
      </c>
      <c r="N114" s="9">
        <f>CHOOSE(MATCH(L114,{"FC","PC","NC","N/A"},0),2,1,0,0)</f>
        <v>2</v>
      </c>
      <c r="O114" s="6"/>
    </row>
    <row r="115" spans="1:15" ht="255" x14ac:dyDescent="0.25">
      <c r="A115" s="6" t="s">
        <v>184</v>
      </c>
      <c r="B115" s="9" t="s">
        <v>38</v>
      </c>
      <c r="C115" s="9"/>
      <c r="D115" s="9" t="s">
        <v>469</v>
      </c>
      <c r="E115" s="6" t="s">
        <v>470</v>
      </c>
      <c r="F115" s="9" t="s">
        <v>41</v>
      </c>
      <c r="G115" s="9">
        <v>2</v>
      </c>
      <c r="H115" s="12" t="s">
        <v>471</v>
      </c>
      <c r="I115" s="12" t="s">
        <v>472</v>
      </c>
      <c r="J115" s="12" t="s">
        <v>473</v>
      </c>
      <c r="K115" s="6" t="s">
        <v>474</v>
      </c>
      <c r="L115" s="9" t="s">
        <v>1457</v>
      </c>
      <c r="M115" s="6" t="s">
        <v>1461</v>
      </c>
      <c r="N115" s="9">
        <f>CHOOSE(MATCH(L115,{"FC","PC","NC","N/A"},0),2,1,0,0)</f>
        <v>2</v>
      </c>
      <c r="O115" s="6"/>
    </row>
    <row r="116" spans="1:15" ht="345" x14ac:dyDescent="0.25">
      <c r="A116" s="6" t="s">
        <v>184</v>
      </c>
      <c r="B116" s="9" t="s">
        <v>38</v>
      </c>
      <c r="C116" s="9"/>
      <c r="D116" s="9" t="s">
        <v>475</v>
      </c>
      <c r="E116" s="6" t="s">
        <v>476</v>
      </c>
      <c r="F116" s="9" t="s">
        <v>41</v>
      </c>
      <c r="G116" s="9">
        <v>1</v>
      </c>
      <c r="H116" s="12" t="s">
        <v>477</v>
      </c>
      <c r="I116" s="12" t="s">
        <v>478</v>
      </c>
      <c r="J116" s="12" t="s">
        <v>479</v>
      </c>
      <c r="K116" s="6" t="s">
        <v>480</v>
      </c>
      <c r="L116" s="9" t="s">
        <v>1457</v>
      </c>
      <c r="M116" s="6" t="s">
        <v>1461</v>
      </c>
      <c r="N116" s="9">
        <f>CHOOSE(MATCH(L116,{"FC","PC","NC","N/A"},0),2,1,0,0)</f>
        <v>2</v>
      </c>
      <c r="O116" s="6"/>
    </row>
    <row r="117" spans="1:15" x14ac:dyDescent="0.25">
      <c r="A117" s="5"/>
      <c r="B117" s="8"/>
      <c r="C117" s="8"/>
      <c r="D117" s="8">
        <v>3.2</v>
      </c>
      <c r="E117" s="5" t="s">
        <v>481</v>
      </c>
      <c r="F117" s="8"/>
      <c r="G117" s="8"/>
      <c r="H117" s="11"/>
      <c r="I117" s="11"/>
      <c r="J117" s="11"/>
      <c r="K117" s="5"/>
      <c r="L117" s="8"/>
      <c r="M117" s="5"/>
      <c r="N117" s="8"/>
      <c r="O117" s="5"/>
    </row>
    <row r="118" spans="1:15" ht="45" x14ac:dyDescent="0.25">
      <c r="A118" s="5"/>
      <c r="B118" s="8"/>
      <c r="C118" s="8"/>
      <c r="D118" s="8" t="s">
        <v>482</v>
      </c>
      <c r="E118" s="5" t="s">
        <v>483</v>
      </c>
      <c r="F118" s="8"/>
      <c r="G118" s="8"/>
      <c r="H118" s="11"/>
      <c r="I118" s="11"/>
      <c r="J118" s="11"/>
      <c r="K118" s="5"/>
      <c r="L118" s="8"/>
      <c r="M118" s="5"/>
      <c r="N118" s="8"/>
      <c r="O118" s="5"/>
    </row>
    <row r="119" spans="1:15" ht="405" x14ac:dyDescent="0.25">
      <c r="A119" s="6"/>
      <c r="B119" s="9" t="s">
        <v>38</v>
      </c>
      <c r="C119" s="9"/>
      <c r="D119" s="9" t="s">
        <v>484</v>
      </c>
      <c r="E119" s="6" t="s">
        <v>485</v>
      </c>
      <c r="F119" s="9" t="s">
        <v>41</v>
      </c>
      <c r="G119" s="9">
        <v>1</v>
      </c>
      <c r="H119" s="12" t="s">
        <v>486</v>
      </c>
      <c r="I119" s="12" t="s">
        <v>487</v>
      </c>
      <c r="J119" s="12" t="s">
        <v>488</v>
      </c>
      <c r="K119" s="6" t="s">
        <v>489</v>
      </c>
      <c r="L119" s="9" t="s">
        <v>1457</v>
      </c>
      <c r="M119" s="6" t="s">
        <v>1461</v>
      </c>
      <c r="N119" s="9">
        <f>CHOOSE(MATCH(L119,{"FC","PC","NC","N/A"},0),2,1,0,0)</f>
        <v>2</v>
      </c>
      <c r="O119" s="6"/>
    </row>
    <row r="120" spans="1:15" ht="270" x14ac:dyDescent="0.25">
      <c r="A120" s="6"/>
      <c r="B120" s="9" t="s">
        <v>38</v>
      </c>
      <c r="C120" s="9"/>
      <c r="D120" s="9" t="s">
        <v>490</v>
      </c>
      <c r="E120" s="6" t="s">
        <v>491</v>
      </c>
      <c r="F120" s="9" t="s">
        <v>41</v>
      </c>
      <c r="G120" s="9">
        <v>1</v>
      </c>
      <c r="H120" s="12" t="s">
        <v>492</v>
      </c>
      <c r="I120" s="12" t="s">
        <v>493</v>
      </c>
      <c r="J120" s="12" t="s">
        <v>494</v>
      </c>
      <c r="K120" s="6" t="s">
        <v>495</v>
      </c>
      <c r="L120" s="9" t="s">
        <v>1457</v>
      </c>
      <c r="M120" s="6" t="s">
        <v>1461</v>
      </c>
      <c r="N120" s="9">
        <f>CHOOSE(MATCH(L120,{"FC","PC","NC","N/A"},0),2,1,0,0)</f>
        <v>2</v>
      </c>
      <c r="O120" s="6"/>
    </row>
    <row r="121" spans="1:15" ht="210" x14ac:dyDescent="0.25">
      <c r="A121" s="6"/>
      <c r="B121" s="9" t="s">
        <v>38</v>
      </c>
      <c r="C121" s="9"/>
      <c r="D121" s="9" t="s">
        <v>496</v>
      </c>
      <c r="E121" s="6" t="s">
        <v>497</v>
      </c>
      <c r="F121" s="9" t="s">
        <v>41</v>
      </c>
      <c r="G121" s="9">
        <v>1</v>
      </c>
      <c r="H121" s="12" t="s">
        <v>498</v>
      </c>
      <c r="I121" s="12" t="s">
        <v>499</v>
      </c>
      <c r="J121" s="12" t="s">
        <v>500</v>
      </c>
      <c r="K121" s="6" t="s">
        <v>501</v>
      </c>
      <c r="L121" s="9" t="s">
        <v>1457</v>
      </c>
      <c r="M121" s="6" t="s">
        <v>1461</v>
      </c>
      <c r="N121" s="9">
        <f>CHOOSE(MATCH(L121,{"FC","PC","NC","N/A"},0),2,1,0,0)</f>
        <v>2</v>
      </c>
      <c r="O121" s="6"/>
    </row>
    <row r="122" spans="1:15" ht="225" x14ac:dyDescent="0.25">
      <c r="A122" s="6"/>
      <c r="B122" s="9" t="s">
        <v>38</v>
      </c>
      <c r="C122" s="9"/>
      <c r="D122" s="9" t="s">
        <v>502</v>
      </c>
      <c r="E122" s="6" t="s">
        <v>503</v>
      </c>
      <c r="F122" s="9" t="s">
        <v>41</v>
      </c>
      <c r="G122" s="9">
        <v>3</v>
      </c>
      <c r="H122" s="12" t="s">
        <v>504</v>
      </c>
      <c r="I122" s="12" t="s">
        <v>505</v>
      </c>
      <c r="J122" s="12" t="s">
        <v>506</v>
      </c>
      <c r="K122" s="6" t="s">
        <v>507</v>
      </c>
      <c r="L122" s="9" t="s">
        <v>1457</v>
      </c>
      <c r="M122" s="6" t="s">
        <v>1461</v>
      </c>
      <c r="N122" s="9">
        <f>CHOOSE(MATCH(L122,{"FC","PC","NC","N/A"},0),2,1,0,0)</f>
        <v>2</v>
      </c>
      <c r="O122" s="6"/>
    </row>
    <row r="123" spans="1:15" ht="30" x14ac:dyDescent="0.25">
      <c r="A123" s="5"/>
      <c r="B123" s="8"/>
      <c r="C123" s="8"/>
      <c r="D123" s="8">
        <v>3.3</v>
      </c>
      <c r="E123" s="5" t="s">
        <v>508</v>
      </c>
      <c r="F123" s="8"/>
      <c r="G123" s="8"/>
      <c r="H123" s="11"/>
      <c r="I123" s="11"/>
      <c r="J123" s="11"/>
      <c r="K123" s="5"/>
      <c r="L123" s="8"/>
      <c r="M123" s="5"/>
      <c r="N123" s="8"/>
      <c r="O123" s="5"/>
    </row>
    <row r="124" spans="1:15" ht="105" x14ac:dyDescent="0.25">
      <c r="A124" s="5"/>
      <c r="B124" s="8"/>
      <c r="C124" s="8"/>
      <c r="D124" s="8" t="s">
        <v>509</v>
      </c>
      <c r="E124" s="5" t="s">
        <v>510</v>
      </c>
      <c r="F124" s="8"/>
      <c r="G124" s="8"/>
      <c r="H124" s="11"/>
      <c r="I124" s="11"/>
      <c r="J124" s="11"/>
      <c r="K124" s="5"/>
      <c r="L124" s="8"/>
      <c r="M124" s="5"/>
      <c r="N124" s="8"/>
      <c r="O124" s="5"/>
    </row>
    <row r="125" spans="1:15" ht="195" x14ac:dyDescent="0.25">
      <c r="A125" s="6"/>
      <c r="B125" s="9" t="s">
        <v>38</v>
      </c>
      <c r="C125" s="9"/>
      <c r="D125" s="9" t="s">
        <v>511</v>
      </c>
      <c r="E125" s="6" t="s">
        <v>512</v>
      </c>
      <c r="F125" s="9" t="s">
        <v>41</v>
      </c>
      <c r="G125" s="9">
        <v>3</v>
      </c>
      <c r="H125" s="12" t="s">
        <v>513</v>
      </c>
      <c r="I125" s="12" t="s">
        <v>514</v>
      </c>
      <c r="J125" s="12" t="s">
        <v>515</v>
      </c>
      <c r="K125" s="6" t="s">
        <v>516</v>
      </c>
      <c r="L125" s="9" t="s">
        <v>1457</v>
      </c>
      <c r="M125" s="6" t="s">
        <v>1461</v>
      </c>
      <c r="N125" s="9">
        <f>CHOOSE(MATCH(L125,{"FC","PC","NC","N/A"},0),2,1,0,0)</f>
        <v>2</v>
      </c>
      <c r="O125" s="6"/>
    </row>
    <row r="126" spans="1:15" ht="225" x14ac:dyDescent="0.25">
      <c r="A126" s="6"/>
      <c r="B126" s="9" t="s">
        <v>38</v>
      </c>
      <c r="C126" s="9"/>
      <c r="D126" s="9" t="s">
        <v>517</v>
      </c>
      <c r="E126" s="6" t="s">
        <v>518</v>
      </c>
      <c r="F126" s="9" t="s">
        <v>64</v>
      </c>
      <c r="G126" s="9">
        <v>2</v>
      </c>
      <c r="H126" s="12" t="s">
        <v>519</v>
      </c>
      <c r="I126" s="12" t="s">
        <v>520</v>
      </c>
      <c r="J126" s="12" t="s">
        <v>521</v>
      </c>
      <c r="K126" s="6" t="s">
        <v>522</v>
      </c>
      <c r="L126" s="9" t="s">
        <v>1457</v>
      </c>
      <c r="M126" s="6" t="s">
        <v>1461</v>
      </c>
      <c r="N126" s="9">
        <f>CHOOSE(MATCH(L126,{"FC","PC","NC","N/A"},0),2,1,0,0)</f>
        <v>2</v>
      </c>
      <c r="O126" s="6"/>
    </row>
    <row r="127" spans="1:15" ht="409.5" x14ac:dyDescent="0.25">
      <c r="A127" s="6"/>
      <c r="B127" s="9" t="s">
        <v>38</v>
      </c>
      <c r="C127" s="9"/>
      <c r="D127" s="9" t="s">
        <v>523</v>
      </c>
      <c r="E127" s="6" t="s">
        <v>524</v>
      </c>
      <c r="F127" s="9" t="s">
        <v>41</v>
      </c>
      <c r="G127" s="9">
        <v>2</v>
      </c>
      <c r="H127" s="12" t="s">
        <v>525</v>
      </c>
      <c r="I127" s="12" t="s">
        <v>526</v>
      </c>
      <c r="J127" s="12" t="s">
        <v>527</v>
      </c>
      <c r="K127" s="6" t="s">
        <v>528</v>
      </c>
      <c r="L127" s="9" t="s">
        <v>1457</v>
      </c>
      <c r="M127" s="6" t="s">
        <v>1461</v>
      </c>
      <c r="N127" s="9">
        <f>CHOOSE(MATCH(L127,{"FC","PC","NC","N/A"},0),2,1,0,0)</f>
        <v>2</v>
      </c>
      <c r="O127" s="6"/>
    </row>
    <row r="128" spans="1:15" ht="255" x14ac:dyDescent="0.25">
      <c r="A128" s="6"/>
      <c r="B128" s="9" t="s">
        <v>38</v>
      </c>
      <c r="C128" s="9"/>
      <c r="D128" s="9" t="s">
        <v>529</v>
      </c>
      <c r="E128" s="6" t="s">
        <v>530</v>
      </c>
      <c r="F128" s="9" t="s">
        <v>64</v>
      </c>
      <c r="G128" s="9">
        <v>1</v>
      </c>
      <c r="H128" s="12" t="s">
        <v>531</v>
      </c>
      <c r="I128" s="12" t="s">
        <v>532</v>
      </c>
      <c r="J128" s="12" t="s">
        <v>533</v>
      </c>
      <c r="K128" s="6" t="s">
        <v>534</v>
      </c>
      <c r="L128" s="9" t="s">
        <v>1457</v>
      </c>
      <c r="M128" s="6" t="s">
        <v>1461</v>
      </c>
      <c r="N128" s="9">
        <f>CHOOSE(MATCH(L128,{"FC","PC","NC","N/A"},0),2,1,0,0)</f>
        <v>2</v>
      </c>
      <c r="O128" s="6"/>
    </row>
    <row r="129" spans="1:15" ht="330" x14ac:dyDescent="0.25">
      <c r="A129" s="6"/>
      <c r="B129" s="9" t="s">
        <v>38</v>
      </c>
      <c r="C129" s="9"/>
      <c r="D129" s="9" t="s">
        <v>535</v>
      </c>
      <c r="E129" s="6" t="s">
        <v>536</v>
      </c>
      <c r="F129" s="9" t="s">
        <v>64</v>
      </c>
      <c r="G129" s="9">
        <v>3</v>
      </c>
      <c r="H129" s="12" t="s">
        <v>537</v>
      </c>
      <c r="I129" s="12" t="s">
        <v>538</v>
      </c>
      <c r="J129" s="12" t="s">
        <v>539</v>
      </c>
      <c r="K129" s="6" t="s">
        <v>540</v>
      </c>
      <c r="L129" s="9" t="s">
        <v>1457</v>
      </c>
      <c r="M129" s="6" t="s">
        <v>1461</v>
      </c>
      <c r="N129" s="9">
        <f>CHOOSE(MATCH(L129,{"FC","PC","NC","N/A"},0),2,1,0,0)</f>
        <v>2</v>
      </c>
      <c r="O129" s="6"/>
    </row>
    <row r="130" spans="1:15" ht="409.5" x14ac:dyDescent="0.25">
      <c r="A130" s="6"/>
      <c r="B130" s="9" t="s">
        <v>38</v>
      </c>
      <c r="C130" s="9"/>
      <c r="D130" s="9" t="s">
        <v>541</v>
      </c>
      <c r="E130" s="6" t="s">
        <v>542</v>
      </c>
      <c r="F130" s="9" t="s">
        <v>41</v>
      </c>
      <c r="G130" s="9">
        <v>3</v>
      </c>
      <c r="H130" s="12" t="s">
        <v>543</v>
      </c>
      <c r="I130" s="12" t="s">
        <v>544</v>
      </c>
      <c r="J130" s="12" t="s">
        <v>545</v>
      </c>
      <c r="K130" s="6" t="s">
        <v>546</v>
      </c>
      <c r="L130" s="9" t="s">
        <v>1457</v>
      </c>
      <c r="M130" s="6" t="s">
        <v>1461</v>
      </c>
      <c r="N130" s="9">
        <f>CHOOSE(MATCH(L130,{"FC","PC","NC","N/A"},0),2,1,0,0)</f>
        <v>2</v>
      </c>
      <c r="O130" s="6"/>
    </row>
    <row r="131" spans="1:15" ht="409.5" x14ac:dyDescent="0.25">
      <c r="A131" s="6" t="s">
        <v>184</v>
      </c>
      <c r="B131" s="9" t="s">
        <v>38</v>
      </c>
      <c r="C131" s="9"/>
      <c r="D131" s="9" t="s">
        <v>547</v>
      </c>
      <c r="E131" s="6" t="s">
        <v>548</v>
      </c>
      <c r="F131" s="9" t="s">
        <v>41</v>
      </c>
      <c r="G131" s="9">
        <v>3</v>
      </c>
      <c r="H131" s="12" t="s">
        <v>549</v>
      </c>
      <c r="I131" s="12" t="s">
        <v>550</v>
      </c>
      <c r="J131" s="12" t="s">
        <v>551</v>
      </c>
      <c r="K131" s="6" t="s">
        <v>552</v>
      </c>
      <c r="L131" s="9" t="s">
        <v>1457</v>
      </c>
      <c r="M131" s="6" t="s">
        <v>1461</v>
      </c>
      <c r="N131" s="9">
        <f>CHOOSE(MATCH(L131,{"FC","PC","NC","N/A"},0),2,1,0,0)</f>
        <v>2</v>
      </c>
      <c r="O131" s="6"/>
    </row>
    <row r="132" spans="1:15" ht="120" x14ac:dyDescent="0.25">
      <c r="A132" s="5"/>
      <c r="B132" s="8"/>
      <c r="C132" s="8"/>
      <c r="D132" s="8" t="s">
        <v>553</v>
      </c>
      <c r="E132" s="5" t="s">
        <v>554</v>
      </c>
      <c r="F132" s="8"/>
      <c r="G132" s="8"/>
      <c r="H132" s="11"/>
      <c r="I132" s="11"/>
      <c r="J132" s="11"/>
      <c r="K132" s="5"/>
      <c r="L132" s="8"/>
      <c r="M132" s="5"/>
      <c r="N132" s="8"/>
      <c r="O132" s="5"/>
    </row>
    <row r="133" spans="1:15" ht="409.5" x14ac:dyDescent="0.25">
      <c r="A133" s="6"/>
      <c r="B133" s="9" t="s">
        <v>38</v>
      </c>
      <c r="C133" s="9"/>
      <c r="D133" s="9" t="s">
        <v>555</v>
      </c>
      <c r="E133" s="6" t="s">
        <v>556</v>
      </c>
      <c r="F133" s="9" t="s">
        <v>41</v>
      </c>
      <c r="G133" s="9">
        <v>2</v>
      </c>
      <c r="H133" s="12" t="s">
        <v>557</v>
      </c>
      <c r="I133" s="12" t="s">
        <v>558</v>
      </c>
      <c r="J133" s="12" t="s">
        <v>559</v>
      </c>
      <c r="K133" s="6" t="s">
        <v>560</v>
      </c>
      <c r="L133" s="9" t="s">
        <v>1457</v>
      </c>
      <c r="M133" s="6" t="s">
        <v>1461</v>
      </c>
      <c r="N133" s="9">
        <f>CHOOSE(MATCH(L133,{"FC","PC","NC","N/A"},0),2,1,0,0)</f>
        <v>2</v>
      </c>
      <c r="O133" s="6"/>
    </row>
    <row r="134" spans="1:15" ht="195" x14ac:dyDescent="0.25">
      <c r="A134" s="6"/>
      <c r="B134" s="9" t="s">
        <v>38</v>
      </c>
      <c r="C134" s="9"/>
      <c r="D134" s="9" t="s">
        <v>561</v>
      </c>
      <c r="E134" s="6" t="s">
        <v>562</v>
      </c>
      <c r="F134" s="9" t="s">
        <v>64</v>
      </c>
      <c r="G134" s="9">
        <v>1</v>
      </c>
      <c r="H134" s="12" t="s">
        <v>563</v>
      </c>
      <c r="I134" s="12" t="s">
        <v>564</v>
      </c>
      <c r="J134" s="12" t="s">
        <v>565</v>
      </c>
      <c r="K134" s="6" t="s">
        <v>566</v>
      </c>
      <c r="L134" s="9" t="s">
        <v>1457</v>
      </c>
      <c r="M134" s="6" t="s">
        <v>1461</v>
      </c>
      <c r="N134" s="9">
        <f>CHOOSE(MATCH(L134,{"FC","PC","NC","N/A"},0),2,1,0,0)</f>
        <v>2</v>
      </c>
      <c r="O134" s="6"/>
    </row>
    <row r="135" spans="1:15" ht="409.5" x14ac:dyDescent="0.25">
      <c r="A135" s="6"/>
      <c r="B135" s="9" t="s">
        <v>38</v>
      </c>
      <c r="C135" s="9"/>
      <c r="D135" s="9" t="s">
        <v>567</v>
      </c>
      <c r="E135" s="6" t="s">
        <v>568</v>
      </c>
      <c r="F135" s="9" t="s">
        <v>41</v>
      </c>
      <c r="G135" s="9">
        <v>2</v>
      </c>
      <c r="H135" s="12" t="s">
        <v>569</v>
      </c>
      <c r="I135" s="12" t="s">
        <v>570</v>
      </c>
      <c r="J135" s="12" t="s">
        <v>571</v>
      </c>
      <c r="K135" s="6" t="s">
        <v>572</v>
      </c>
      <c r="L135" s="9" t="s">
        <v>1457</v>
      </c>
      <c r="M135" s="6" t="s">
        <v>1461</v>
      </c>
      <c r="N135" s="9">
        <f>CHOOSE(MATCH(L135,{"FC","PC","NC","N/A"},0),2,1,0,0)</f>
        <v>2</v>
      </c>
      <c r="O135" s="6"/>
    </row>
    <row r="136" spans="1:15" x14ac:dyDescent="0.25">
      <c r="A136" s="5"/>
      <c r="B136" s="8"/>
      <c r="C136" s="8"/>
      <c r="D136" s="8">
        <v>4</v>
      </c>
      <c r="E136" s="5" t="s">
        <v>573</v>
      </c>
      <c r="F136" s="8"/>
      <c r="G136" s="8"/>
      <c r="H136" s="11"/>
      <c r="I136" s="11"/>
      <c r="J136" s="11"/>
      <c r="K136" s="5"/>
      <c r="L136" s="8"/>
      <c r="M136" s="5"/>
      <c r="N136" s="8"/>
      <c r="O136" s="5"/>
    </row>
    <row r="137" spans="1:15" ht="30" x14ac:dyDescent="0.25">
      <c r="A137" s="5"/>
      <c r="B137" s="8"/>
      <c r="C137" s="8"/>
      <c r="D137" s="8">
        <v>4.0999999999999996</v>
      </c>
      <c r="E137" s="5" t="s">
        <v>574</v>
      </c>
      <c r="F137" s="8"/>
      <c r="G137" s="8"/>
      <c r="H137" s="11"/>
      <c r="I137" s="11"/>
      <c r="J137" s="11"/>
      <c r="K137" s="5"/>
      <c r="L137" s="8"/>
      <c r="M137" s="5"/>
      <c r="N137" s="8"/>
      <c r="O137" s="5"/>
    </row>
    <row r="138" spans="1:15" ht="60" x14ac:dyDescent="0.25">
      <c r="A138" s="5"/>
      <c r="B138" s="8"/>
      <c r="C138" s="8"/>
      <c r="D138" s="8" t="s">
        <v>575</v>
      </c>
      <c r="E138" s="5" t="s">
        <v>576</v>
      </c>
      <c r="F138" s="8"/>
      <c r="G138" s="8"/>
      <c r="H138" s="11"/>
      <c r="I138" s="11"/>
      <c r="J138" s="11"/>
      <c r="K138" s="5"/>
      <c r="L138" s="8"/>
      <c r="M138" s="5"/>
      <c r="N138" s="8"/>
      <c r="O138" s="5"/>
    </row>
    <row r="139" spans="1:15" ht="240" x14ac:dyDescent="0.25">
      <c r="A139" s="6"/>
      <c r="B139" s="9" t="s">
        <v>38</v>
      </c>
      <c r="C139" s="9"/>
      <c r="D139" s="9" t="s">
        <v>577</v>
      </c>
      <c r="E139" s="6" t="s">
        <v>578</v>
      </c>
      <c r="F139" s="9" t="s">
        <v>41</v>
      </c>
      <c r="G139" s="9">
        <v>1</v>
      </c>
      <c r="H139" s="12" t="s">
        <v>579</v>
      </c>
      <c r="I139" s="12" t="s">
        <v>580</v>
      </c>
      <c r="J139" s="12" t="s">
        <v>581</v>
      </c>
      <c r="K139" s="6" t="s">
        <v>582</v>
      </c>
      <c r="L139" s="9" t="s">
        <v>1457</v>
      </c>
      <c r="M139" s="6" t="s">
        <v>1461</v>
      </c>
      <c r="N139" s="9">
        <f>CHOOSE(MATCH(L139,{"FC","PC","NC","N/A"},0),2,1,0,0)</f>
        <v>2</v>
      </c>
      <c r="O139" s="6"/>
    </row>
    <row r="140" spans="1:15" ht="409.5" x14ac:dyDescent="0.25">
      <c r="A140" s="6"/>
      <c r="B140" s="9" t="s">
        <v>38</v>
      </c>
      <c r="C140" s="9"/>
      <c r="D140" s="9" t="s">
        <v>583</v>
      </c>
      <c r="E140" s="6" t="s">
        <v>584</v>
      </c>
      <c r="F140" s="9" t="s">
        <v>41</v>
      </c>
      <c r="G140" s="9">
        <v>2</v>
      </c>
      <c r="H140" s="12" t="s">
        <v>585</v>
      </c>
      <c r="I140" s="12" t="s">
        <v>586</v>
      </c>
      <c r="J140" s="12" t="s">
        <v>587</v>
      </c>
      <c r="K140" s="6" t="s">
        <v>588</v>
      </c>
      <c r="L140" s="9" t="s">
        <v>1457</v>
      </c>
      <c r="M140" s="6" t="s">
        <v>1461</v>
      </c>
      <c r="N140" s="9">
        <f>CHOOSE(MATCH(L140,{"FC","PC","NC","N/A"},0),2,1,0,0)</f>
        <v>2</v>
      </c>
      <c r="O140" s="6"/>
    </row>
    <row r="141" spans="1:15" ht="255" x14ac:dyDescent="0.25">
      <c r="A141" s="6"/>
      <c r="B141" s="9" t="s">
        <v>38</v>
      </c>
      <c r="C141" s="9"/>
      <c r="D141" s="9" t="s">
        <v>589</v>
      </c>
      <c r="E141" s="6" t="s">
        <v>590</v>
      </c>
      <c r="F141" s="9" t="s">
        <v>41</v>
      </c>
      <c r="G141" s="9">
        <v>2</v>
      </c>
      <c r="H141" s="12" t="s">
        <v>591</v>
      </c>
      <c r="I141" s="12" t="s">
        <v>592</v>
      </c>
      <c r="J141" s="12" t="s">
        <v>593</v>
      </c>
      <c r="K141" s="6" t="s">
        <v>594</v>
      </c>
      <c r="L141" s="9" t="s">
        <v>1457</v>
      </c>
      <c r="M141" s="6" t="s">
        <v>1461</v>
      </c>
      <c r="N141" s="9">
        <f>CHOOSE(MATCH(L141,{"FC","PC","NC","N/A"},0),2,1,0,0)</f>
        <v>2</v>
      </c>
      <c r="O141" s="6"/>
    </row>
    <row r="142" spans="1:15" ht="195" x14ac:dyDescent="0.25">
      <c r="A142" s="6"/>
      <c r="B142" s="9" t="s">
        <v>38</v>
      </c>
      <c r="C142" s="9"/>
      <c r="D142" s="9" t="s">
        <v>595</v>
      </c>
      <c r="E142" s="6" t="s">
        <v>596</v>
      </c>
      <c r="F142" s="9" t="s">
        <v>41</v>
      </c>
      <c r="G142" s="9">
        <v>2</v>
      </c>
      <c r="H142" s="12" t="s">
        <v>597</v>
      </c>
      <c r="I142" s="12" t="s">
        <v>598</v>
      </c>
      <c r="J142" s="12" t="s">
        <v>599</v>
      </c>
      <c r="K142" s="6" t="s">
        <v>600</v>
      </c>
      <c r="L142" s="9" t="s">
        <v>1457</v>
      </c>
      <c r="M142" s="6" t="s">
        <v>1461</v>
      </c>
      <c r="N142" s="9">
        <f>CHOOSE(MATCH(L142,{"FC","PC","NC","N/A"},0),2,1,0,0)</f>
        <v>2</v>
      </c>
      <c r="O142" s="6"/>
    </row>
    <row r="143" spans="1:15" ht="240" x14ac:dyDescent="0.25">
      <c r="A143" s="6" t="s">
        <v>184</v>
      </c>
      <c r="B143" s="9" t="s">
        <v>38</v>
      </c>
      <c r="C143" s="9"/>
      <c r="D143" s="9" t="s">
        <v>601</v>
      </c>
      <c r="E143" s="6" t="s">
        <v>602</v>
      </c>
      <c r="F143" s="9" t="s">
        <v>41</v>
      </c>
      <c r="G143" s="9">
        <v>2</v>
      </c>
      <c r="H143" s="12" t="s">
        <v>603</v>
      </c>
      <c r="I143" s="12" t="s">
        <v>604</v>
      </c>
      <c r="J143" s="12" t="s">
        <v>605</v>
      </c>
      <c r="K143" s="6" t="s">
        <v>606</v>
      </c>
      <c r="L143" s="9" t="s">
        <v>1457</v>
      </c>
      <c r="M143" s="6" t="s">
        <v>1461</v>
      </c>
      <c r="N143" s="9">
        <f>CHOOSE(MATCH(L143,{"FC","PC","NC","N/A"},0),2,1,0,0)</f>
        <v>2</v>
      </c>
      <c r="O143" s="6"/>
    </row>
    <row r="144" spans="1:15" ht="60" x14ac:dyDescent="0.25">
      <c r="A144" s="5"/>
      <c r="B144" s="8"/>
      <c r="C144" s="8"/>
      <c r="D144" s="8" t="s">
        <v>607</v>
      </c>
      <c r="E144" s="5" t="s">
        <v>608</v>
      </c>
      <c r="F144" s="8"/>
      <c r="G144" s="8"/>
      <c r="H144" s="11"/>
      <c r="I144" s="11"/>
      <c r="J144" s="11"/>
      <c r="K144" s="5"/>
      <c r="L144" s="8"/>
      <c r="M144" s="5"/>
      <c r="N144" s="8"/>
      <c r="O144" s="5"/>
    </row>
    <row r="145" spans="1:15" ht="375" x14ac:dyDescent="0.25">
      <c r="A145" s="6"/>
      <c r="B145" s="9" t="s">
        <v>38</v>
      </c>
      <c r="C145" s="9"/>
      <c r="D145" s="9" t="s">
        <v>609</v>
      </c>
      <c r="E145" s="6" t="s">
        <v>610</v>
      </c>
      <c r="F145" s="9" t="s">
        <v>41</v>
      </c>
      <c r="G145" s="9">
        <v>2</v>
      </c>
      <c r="H145" s="12" t="s">
        <v>611</v>
      </c>
      <c r="I145" s="12" t="s">
        <v>612</v>
      </c>
      <c r="J145" s="12" t="s">
        <v>613</v>
      </c>
      <c r="K145" s="6" t="s">
        <v>614</v>
      </c>
      <c r="L145" s="9" t="s">
        <v>1457</v>
      </c>
      <c r="M145" s="6" t="s">
        <v>1461</v>
      </c>
      <c r="N145" s="9">
        <f>CHOOSE(MATCH(L145,{"FC","PC","NC","N/A"},0),2,1,0,0)</f>
        <v>2</v>
      </c>
      <c r="O145" s="6"/>
    </row>
    <row r="146" spans="1:15" ht="409.5" x14ac:dyDescent="0.25">
      <c r="A146" s="6"/>
      <c r="B146" s="9" t="s">
        <v>38</v>
      </c>
      <c r="C146" s="9"/>
      <c r="D146" s="9" t="s">
        <v>615</v>
      </c>
      <c r="E146" s="6" t="s">
        <v>616</v>
      </c>
      <c r="F146" s="9" t="s">
        <v>41</v>
      </c>
      <c r="G146" s="9">
        <v>2</v>
      </c>
      <c r="H146" s="12" t="s">
        <v>617</v>
      </c>
      <c r="I146" s="12" t="s">
        <v>618</v>
      </c>
      <c r="J146" s="12" t="s">
        <v>619</v>
      </c>
      <c r="K146" s="6" t="s">
        <v>620</v>
      </c>
      <c r="L146" s="9" t="s">
        <v>1457</v>
      </c>
      <c r="M146" s="6" t="s">
        <v>1461</v>
      </c>
      <c r="N146" s="9">
        <f>CHOOSE(MATCH(L146,{"FC","PC","NC","N/A"},0),2,1,0,0)</f>
        <v>2</v>
      </c>
      <c r="O146" s="6"/>
    </row>
    <row r="147" spans="1:15" ht="409.5" x14ac:dyDescent="0.25">
      <c r="A147" s="6"/>
      <c r="B147" s="9" t="s">
        <v>38</v>
      </c>
      <c r="C147" s="9"/>
      <c r="D147" s="9" t="s">
        <v>621</v>
      </c>
      <c r="E147" s="6" t="s">
        <v>622</v>
      </c>
      <c r="F147" s="9" t="s">
        <v>41</v>
      </c>
      <c r="G147" s="9">
        <v>2</v>
      </c>
      <c r="H147" s="12" t="s">
        <v>623</v>
      </c>
      <c r="I147" s="12" t="s">
        <v>624</v>
      </c>
      <c r="J147" s="12" t="s">
        <v>625</v>
      </c>
      <c r="K147" s="6" t="s">
        <v>626</v>
      </c>
      <c r="L147" s="9" t="s">
        <v>1457</v>
      </c>
      <c r="M147" s="6" t="s">
        <v>1461</v>
      </c>
      <c r="N147" s="9">
        <f>CHOOSE(MATCH(L147,{"FC","PC","NC","N/A"},0),2,1,0,0)</f>
        <v>2</v>
      </c>
      <c r="O147" s="6"/>
    </row>
    <row r="148" spans="1:15" ht="45" x14ac:dyDescent="0.25">
      <c r="A148" s="5"/>
      <c r="B148" s="8"/>
      <c r="C148" s="8"/>
      <c r="D148" s="8" t="s">
        <v>627</v>
      </c>
      <c r="E148" s="5" t="s">
        <v>628</v>
      </c>
      <c r="F148" s="8"/>
      <c r="G148" s="8"/>
      <c r="H148" s="11"/>
      <c r="I148" s="11"/>
      <c r="J148" s="11"/>
      <c r="K148" s="5"/>
      <c r="L148" s="8"/>
      <c r="M148" s="5"/>
      <c r="N148" s="8"/>
      <c r="O148" s="5"/>
    </row>
    <row r="149" spans="1:15" ht="330" x14ac:dyDescent="0.25">
      <c r="A149" s="6"/>
      <c r="B149" s="9" t="s">
        <v>38</v>
      </c>
      <c r="C149" s="9"/>
      <c r="D149" s="9" t="s">
        <v>629</v>
      </c>
      <c r="E149" s="6" t="s">
        <v>630</v>
      </c>
      <c r="F149" s="9" t="s">
        <v>41</v>
      </c>
      <c r="G149" s="9">
        <v>2</v>
      </c>
      <c r="H149" s="12" t="s">
        <v>631</v>
      </c>
      <c r="I149" s="12" t="s">
        <v>632</v>
      </c>
      <c r="J149" s="12" t="s">
        <v>633</v>
      </c>
      <c r="K149" s="6" t="s">
        <v>634</v>
      </c>
      <c r="L149" s="9" t="s">
        <v>1457</v>
      </c>
      <c r="M149" s="6" t="s">
        <v>1461</v>
      </c>
      <c r="N149" s="9">
        <f>CHOOSE(MATCH(L149,{"FC","PC","NC","N/A"},0),2,1,0,0)</f>
        <v>2</v>
      </c>
      <c r="O149" s="6"/>
    </row>
    <row r="150" spans="1:15" ht="285" x14ac:dyDescent="0.25">
      <c r="A150" s="6"/>
      <c r="B150" s="9" t="s">
        <v>38</v>
      </c>
      <c r="C150" s="9"/>
      <c r="D150" s="9" t="s">
        <v>635</v>
      </c>
      <c r="E150" s="6" t="s">
        <v>636</v>
      </c>
      <c r="F150" s="9" t="s">
        <v>41</v>
      </c>
      <c r="G150" s="9">
        <v>2</v>
      </c>
      <c r="H150" s="12" t="s">
        <v>637</v>
      </c>
      <c r="I150" s="12" t="s">
        <v>638</v>
      </c>
      <c r="J150" s="12" t="s">
        <v>639</v>
      </c>
      <c r="K150" s="6" t="s">
        <v>640</v>
      </c>
      <c r="L150" s="9" t="s">
        <v>1457</v>
      </c>
      <c r="M150" s="6" t="s">
        <v>1461</v>
      </c>
      <c r="N150" s="9">
        <f>CHOOSE(MATCH(L150,{"FC","PC","NC","N/A"},0),2,1,0,0)</f>
        <v>2</v>
      </c>
      <c r="O150" s="6"/>
    </row>
    <row r="151" spans="1:15" ht="330" x14ac:dyDescent="0.25">
      <c r="A151" s="6"/>
      <c r="B151" s="9" t="s">
        <v>38</v>
      </c>
      <c r="C151" s="9"/>
      <c r="D151" s="9" t="s">
        <v>641</v>
      </c>
      <c r="E151" s="6" t="s">
        <v>642</v>
      </c>
      <c r="F151" s="9" t="s">
        <v>41</v>
      </c>
      <c r="G151" s="9">
        <v>3</v>
      </c>
      <c r="H151" s="12" t="s">
        <v>643</v>
      </c>
      <c r="I151" s="12" t="s">
        <v>644</v>
      </c>
      <c r="J151" s="12" t="s">
        <v>645</v>
      </c>
      <c r="K151" s="6" t="s">
        <v>646</v>
      </c>
      <c r="L151" s="9" t="s">
        <v>1457</v>
      </c>
      <c r="M151" s="6" t="s">
        <v>1461</v>
      </c>
      <c r="N151" s="9">
        <f>CHOOSE(MATCH(L151,{"FC","PC","NC","N/A"},0),2,1,0,0)</f>
        <v>2</v>
      </c>
      <c r="O151" s="6"/>
    </row>
    <row r="152" spans="1:15" ht="315" x14ac:dyDescent="0.25">
      <c r="A152" s="6" t="s">
        <v>184</v>
      </c>
      <c r="B152" s="9" t="s">
        <v>38</v>
      </c>
      <c r="C152" s="9"/>
      <c r="D152" s="9" t="s">
        <v>647</v>
      </c>
      <c r="E152" s="6" t="s">
        <v>648</v>
      </c>
      <c r="F152" s="9" t="s">
        <v>41</v>
      </c>
      <c r="G152" s="9">
        <v>3</v>
      </c>
      <c r="H152" s="12" t="s">
        <v>649</v>
      </c>
      <c r="I152" s="12" t="s">
        <v>650</v>
      </c>
      <c r="J152" s="12" t="s">
        <v>651</v>
      </c>
      <c r="K152" s="6" t="s">
        <v>652</v>
      </c>
      <c r="L152" s="9" t="s">
        <v>1457</v>
      </c>
      <c r="M152" s="6" t="s">
        <v>1461</v>
      </c>
      <c r="N152" s="9">
        <f>CHOOSE(MATCH(L152,{"FC","PC","NC","N/A"},0),2,1,0,0)</f>
        <v>2</v>
      </c>
      <c r="O152" s="6"/>
    </row>
    <row r="153" spans="1:15" ht="105" x14ac:dyDescent="0.25">
      <c r="A153" s="5"/>
      <c r="B153" s="8"/>
      <c r="C153" s="8"/>
      <c r="D153" s="8" t="s">
        <v>653</v>
      </c>
      <c r="E153" s="5" t="s">
        <v>654</v>
      </c>
      <c r="F153" s="8"/>
      <c r="G153" s="8"/>
      <c r="H153" s="11"/>
      <c r="I153" s="11"/>
      <c r="J153" s="11"/>
      <c r="K153" s="5"/>
      <c r="L153" s="8"/>
      <c r="M153" s="5"/>
      <c r="N153" s="8"/>
      <c r="O153" s="5"/>
    </row>
    <row r="154" spans="1:15" ht="409.5" x14ac:dyDescent="0.25">
      <c r="A154" s="6"/>
      <c r="B154" s="9" t="s">
        <v>38</v>
      </c>
      <c r="C154" s="9"/>
      <c r="D154" s="9" t="s">
        <v>655</v>
      </c>
      <c r="E154" s="6" t="s">
        <v>656</v>
      </c>
      <c r="F154" s="9" t="s">
        <v>41</v>
      </c>
      <c r="G154" s="9">
        <v>2</v>
      </c>
      <c r="H154" s="12" t="s">
        <v>657</v>
      </c>
      <c r="I154" s="12" t="s">
        <v>658</v>
      </c>
      <c r="J154" s="12" t="s">
        <v>659</v>
      </c>
      <c r="K154" s="6" t="s">
        <v>660</v>
      </c>
      <c r="L154" s="9" t="s">
        <v>1457</v>
      </c>
      <c r="M154" s="6" t="s">
        <v>1461</v>
      </c>
      <c r="N154" s="9">
        <f>CHOOSE(MATCH(L154,{"FC","PC","NC","N/A"},0),2,1,0,0)</f>
        <v>2</v>
      </c>
      <c r="O154" s="6"/>
    </row>
    <row r="155" spans="1:15" ht="255" x14ac:dyDescent="0.25">
      <c r="A155" s="6"/>
      <c r="B155" s="9" t="s">
        <v>38</v>
      </c>
      <c r="C155" s="9"/>
      <c r="D155" s="9" t="s">
        <v>661</v>
      </c>
      <c r="E155" s="6" t="s">
        <v>662</v>
      </c>
      <c r="F155" s="9" t="s">
        <v>41</v>
      </c>
      <c r="G155" s="9">
        <v>2</v>
      </c>
      <c r="H155" s="12" t="s">
        <v>663</v>
      </c>
      <c r="I155" s="12" t="s">
        <v>664</v>
      </c>
      <c r="J155" s="12" t="s">
        <v>665</v>
      </c>
      <c r="K155" s="6" t="s">
        <v>666</v>
      </c>
      <c r="L155" s="9" t="s">
        <v>1458</v>
      </c>
      <c r="M155" s="6" t="s">
        <v>1461</v>
      </c>
      <c r="N155" s="9">
        <f>CHOOSE(MATCH(L155,{"FC","PC","NC","N/A"},0),2,1,0,0)</f>
        <v>1</v>
      </c>
      <c r="O155" s="6"/>
    </row>
    <row r="156" spans="1:15" ht="225" x14ac:dyDescent="0.25">
      <c r="A156" s="6"/>
      <c r="B156" s="9" t="s">
        <v>38</v>
      </c>
      <c r="C156" s="9"/>
      <c r="D156" s="9" t="s">
        <v>667</v>
      </c>
      <c r="E156" s="6" t="s">
        <v>668</v>
      </c>
      <c r="F156" s="9" t="s">
        <v>41</v>
      </c>
      <c r="G156" s="9">
        <v>2</v>
      </c>
      <c r="H156" s="12" t="s">
        <v>669</v>
      </c>
      <c r="I156" s="12" t="s">
        <v>670</v>
      </c>
      <c r="J156" s="12" t="s">
        <v>671</v>
      </c>
      <c r="K156" s="6" t="s">
        <v>672</v>
      </c>
      <c r="L156" s="9" t="s">
        <v>1458</v>
      </c>
      <c r="M156" s="6" t="s">
        <v>1461</v>
      </c>
      <c r="N156" s="9">
        <f>CHOOSE(MATCH(L156,{"FC","PC","NC","N/A"},0),2,1,0,0)</f>
        <v>1</v>
      </c>
      <c r="O156" s="6"/>
    </row>
    <row r="157" spans="1:15" x14ac:dyDescent="0.25">
      <c r="A157" s="5"/>
      <c r="B157" s="8"/>
      <c r="C157" s="8"/>
      <c r="D157" s="8">
        <v>4.2</v>
      </c>
      <c r="E157" s="5" t="s">
        <v>673</v>
      </c>
      <c r="F157" s="8"/>
      <c r="G157" s="8"/>
      <c r="H157" s="11"/>
      <c r="I157" s="11"/>
      <c r="J157" s="11"/>
      <c r="K157" s="5"/>
      <c r="L157" s="8"/>
      <c r="M157" s="5"/>
      <c r="N157" s="8"/>
      <c r="O157" s="5"/>
    </row>
    <row r="158" spans="1:15" ht="75" x14ac:dyDescent="0.25">
      <c r="A158" s="5"/>
      <c r="B158" s="8"/>
      <c r="C158" s="8"/>
      <c r="D158" s="8" t="s">
        <v>674</v>
      </c>
      <c r="E158" s="5" t="s">
        <v>675</v>
      </c>
      <c r="F158" s="8"/>
      <c r="G158" s="8"/>
      <c r="H158" s="11"/>
      <c r="I158" s="11"/>
      <c r="J158" s="11"/>
      <c r="K158" s="5"/>
      <c r="L158" s="8"/>
      <c r="M158" s="5"/>
      <c r="N158" s="8"/>
      <c r="O158" s="5"/>
    </row>
    <row r="159" spans="1:15" ht="375" x14ac:dyDescent="0.25">
      <c r="A159" s="6"/>
      <c r="B159" s="9" t="s">
        <v>38</v>
      </c>
      <c r="C159" s="9"/>
      <c r="D159" s="9" t="s">
        <v>676</v>
      </c>
      <c r="E159" s="6" t="s">
        <v>677</v>
      </c>
      <c r="F159" s="9" t="s">
        <v>41</v>
      </c>
      <c r="G159" s="9">
        <v>2</v>
      </c>
      <c r="H159" s="12" t="s">
        <v>678</v>
      </c>
      <c r="I159" s="12" t="s">
        <v>679</v>
      </c>
      <c r="J159" s="12" t="s">
        <v>680</v>
      </c>
      <c r="K159" s="6" t="s">
        <v>681</v>
      </c>
      <c r="L159" s="9" t="s">
        <v>1458</v>
      </c>
      <c r="M159" s="6" t="s">
        <v>1461</v>
      </c>
      <c r="N159" s="9">
        <f>CHOOSE(MATCH(L159,{"FC","PC","NC","N/A"},0),2,1,0,0)</f>
        <v>1</v>
      </c>
      <c r="O159" s="6"/>
    </row>
    <row r="160" spans="1:15" ht="360" x14ac:dyDescent="0.25">
      <c r="A160" s="6"/>
      <c r="B160" s="9" t="s">
        <v>38</v>
      </c>
      <c r="C160" s="9"/>
      <c r="D160" s="9" t="s">
        <v>682</v>
      </c>
      <c r="E160" s="6" t="s">
        <v>683</v>
      </c>
      <c r="F160" s="9" t="s">
        <v>41</v>
      </c>
      <c r="G160" s="9">
        <v>3</v>
      </c>
      <c r="H160" s="12" t="s">
        <v>684</v>
      </c>
      <c r="I160" s="12" t="s">
        <v>685</v>
      </c>
      <c r="J160" s="12" t="s">
        <v>686</v>
      </c>
      <c r="K160" s="6" t="s">
        <v>687</v>
      </c>
      <c r="L160" s="9" t="s">
        <v>1458</v>
      </c>
      <c r="M160" s="6" t="s">
        <v>1461</v>
      </c>
      <c r="N160" s="9">
        <f>CHOOSE(MATCH(L160,{"FC","PC","NC","N/A"},0),2,1,0,0)</f>
        <v>1</v>
      </c>
      <c r="O160" s="6"/>
    </row>
    <row r="161" spans="1:15" ht="409.5" x14ac:dyDescent="0.25">
      <c r="A161" s="6"/>
      <c r="B161" s="9" t="s">
        <v>38</v>
      </c>
      <c r="C161" s="9"/>
      <c r="D161" s="9" t="s">
        <v>688</v>
      </c>
      <c r="E161" s="6" t="s">
        <v>689</v>
      </c>
      <c r="F161" s="9" t="s">
        <v>41</v>
      </c>
      <c r="G161" s="9">
        <v>2</v>
      </c>
      <c r="H161" s="12" t="s">
        <v>690</v>
      </c>
      <c r="I161" s="12" t="s">
        <v>691</v>
      </c>
      <c r="J161" s="12" t="s">
        <v>692</v>
      </c>
      <c r="K161" s="6" t="s">
        <v>693</v>
      </c>
      <c r="L161" s="9" t="s">
        <v>1458</v>
      </c>
      <c r="M161" s="6" t="s">
        <v>1461</v>
      </c>
      <c r="N161" s="9">
        <f>CHOOSE(MATCH(L161,{"FC","PC","NC","N/A"},0),2,1,0,0)</f>
        <v>1</v>
      </c>
      <c r="O161" s="6"/>
    </row>
    <row r="162" spans="1:15" ht="409.5" x14ac:dyDescent="0.25">
      <c r="A162" s="6" t="s">
        <v>184</v>
      </c>
      <c r="B162" s="9" t="s">
        <v>38</v>
      </c>
      <c r="C162" s="9"/>
      <c r="D162" s="9" t="s">
        <v>694</v>
      </c>
      <c r="E162" s="6" t="s">
        <v>695</v>
      </c>
      <c r="F162" s="9" t="s">
        <v>41</v>
      </c>
      <c r="G162" s="9">
        <v>3</v>
      </c>
      <c r="H162" s="12" t="s">
        <v>696</v>
      </c>
      <c r="I162" s="12" t="s">
        <v>697</v>
      </c>
      <c r="J162" s="12" t="s">
        <v>273</v>
      </c>
      <c r="K162" s="6" t="s">
        <v>698</v>
      </c>
      <c r="L162" s="9" t="s">
        <v>1458</v>
      </c>
      <c r="M162" s="6" t="s">
        <v>1461</v>
      </c>
      <c r="N162" s="9">
        <f>CHOOSE(MATCH(L162,{"FC","PC","NC","N/A"},0),2,1,0,0)</f>
        <v>1</v>
      </c>
      <c r="O162" s="6"/>
    </row>
    <row r="163" spans="1:15" ht="409.5" x14ac:dyDescent="0.25">
      <c r="A163" s="6" t="s">
        <v>184</v>
      </c>
      <c r="B163" s="9" t="s">
        <v>38</v>
      </c>
      <c r="C163" s="9"/>
      <c r="D163" s="9" t="s">
        <v>699</v>
      </c>
      <c r="E163" s="6" t="s">
        <v>700</v>
      </c>
      <c r="F163" s="9" t="s">
        <v>41</v>
      </c>
      <c r="G163" s="9">
        <v>2</v>
      </c>
      <c r="H163" s="12" t="s">
        <v>701</v>
      </c>
      <c r="I163" s="12" t="s">
        <v>702</v>
      </c>
      <c r="J163" s="12" t="s">
        <v>703</v>
      </c>
      <c r="K163" s="6" t="s">
        <v>704</v>
      </c>
      <c r="L163" s="9" t="s">
        <v>1458</v>
      </c>
      <c r="M163" s="6" t="s">
        <v>1461</v>
      </c>
      <c r="N163" s="9">
        <f>CHOOSE(MATCH(L163,{"FC","PC","NC","N/A"},0),2,1,0,0)</f>
        <v>1</v>
      </c>
      <c r="O163" s="6"/>
    </row>
    <row r="164" spans="1:15" ht="90" x14ac:dyDescent="0.25">
      <c r="A164" s="5"/>
      <c r="B164" s="8"/>
      <c r="C164" s="8"/>
      <c r="D164" s="8" t="s">
        <v>705</v>
      </c>
      <c r="E164" s="5" t="s">
        <v>706</v>
      </c>
      <c r="F164" s="8"/>
      <c r="G164" s="8"/>
      <c r="H164" s="11"/>
      <c r="I164" s="11"/>
      <c r="J164" s="11"/>
      <c r="K164" s="5"/>
      <c r="L164" s="8"/>
      <c r="M164" s="5"/>
      <c r="N164" s="8"/>
      <c r="O164" s="5"/>
    </row>
    <row r="165" spans="1:15" ht="409.5" x14ac:dyDescent="0.25">
      <c r="A165" s="6"/>
      <c r="B165" s="9" t="s">
        <v>38</v>
      </c>
      <c r="C165" s="9" t="s">
        <v>69</v>
      </c>
      <c r="D165" s="9" t="s">
        <v>707</v>
      </c>
      <c r="E165" s="6" t="s">
        <v>708</v>
      </c>
      <c r="F165" s="9" t="s">
        <v>41</v>
      </c>
      <c r="G165" s="9">
        <v>3</v>
      </c>
      <c r="H165" s="12" t="s">
        <v>709</v>
      </c>
      <c r="I165" s="12" t="s">
        <v>710</v>
      </c>
      <c r="J165" s="12" t="s">
        <v>711</v>
      </c>
      <c r="K165" s="6" t="s">
        <v>712</v>
      </c>
      <c r="L165" s="9" t="s">
        <v>1458</v>
      </c>
      <c r="M165" s="6" t="s">
        <v>1461</v>
      </c>
      <c r="N165" s="9">
        <f>CHOOSE(MATCH(L165,{"FC","PC","NC","N/A"},0),2,1,0,0)</f>
        <v>1</v>
      </c>
      <c r="O165" s="6"/>
    </row>
    <row r="166" spans="1:15" ht="409.5" x14ac:dyDescent="0.25">
      <c r="A166" s="6"/>
      <c r="B166" s="9" t="s">
        <v>38</v>
      </c>
      <c r="C166" s="9" t="s">
        <v>69</v>
      </c>
      <c r="D166" s="9" t="s">
        <v>713</v>
      </c>
      <c r="E166" s="6" t="s">
        <v>714</v>
      </c>
      <c r="F166" s="9" t="s">
        <v>41</v>
      </c>
      <c r="G166" s="9">
        <v>3</v>
      </c>
      <c r="H166" s="12" t="s">
        <v>715</v>
      </c>
      <c r="I166" s="12" t="s">
        <v>716</v>
      </c>
      <c r="J166" s="12" t="s">
        <v>717</v>
      </c>
      <c r="K166" s="6" t="s">
        <v>718</v>
      </c>
      <c r="L166" s="9" t="s">
        <v>1458</v>
      </c>
      <c r="M166" s="6" t="s">
        <v>1461</v>
      </c>
      <c r="N166" s="9">
        <f>CHOOSE(MATCH(L166,{"FC","PC","NC","N/A"},0),2,1,0,0)</f>
        <v>1</v>
      </c>
      <c r="O166" s="6"/>
    </row>
    <row r="167" spans="1:15" ht="270" x14ac:dyDescent="0.25">
      <c r="A167" s="6"/>
      <c r="B167" s="9" t="s">
        <v>38</v>
      </c>
      <c r="C167" s="9"/>
      <c r="D167" s="9" t="s">
        <v>719</v>
      </c>
      <c r="E167" s="6" t="s">
        <v>720</v>
      </c>
      <c r="F167" s="9" t="s">
        <v>64</v>
      </c>
      <c r="G167" s="9">
        <v>1</v>
      </c>
      <c r="H167" s="12" t="s">
        <v>721</v>
      </c>
      <c r="I167" s="12" t="s">
        <v>722</v>
      </c>
      <c r="J167" s="12" t="s">
        <v>723</v>
      </c>
      <c r="K167" s="6" t="s">
        <v>724</v>
      </c>
      <c r="L167" s="9" t="s">
        <v>1458</v>
      </c>
      <c r="M167" s="6" t="s">
        <v>1461</v>
      </c>
      <c r="N167" s="9">
        <f>CHOOSE(MATCH(L167,{"FC","PC","NC","N/A"},0),2,1,0,0)</f>
        <v>1</v>
      </c>
      <c r="O167" s="6"/>
    </row>
    <row r="168" spans="1:15" ht="75" x14ac:dyDescent="0.25">
      <c r="A168" s="5"/>
      <c r="B168" s="8"/>
      <c r="C168" s="8"/>
      <c r="D168" s="8" t="s">
        <v>725</v>
      </c>
      <c r="E168" s="5" t="s">
        <v>726</v>
      </c>
      <c r="F168" s="8"/>
      <c r="G168" s="8"/>
      <c r="H168" s="11"/>
      <c r="I168" s="11"/>
      <c r="J168" s="11"/>
      <c r="K168" s="5"/>
      <c r="L168" s="8"/>
      <c r="M168" s="5"/>
      <c r="N168" s="8"/>
      <c r="O168" s="5"/>
    </row>
    <row r="169" spans="1:15" ht="285" x14ac:dyDescent="0.25">
      <c r="A169" s="6"/>
      <c r="B169" s="9" t="s">
        <v>38</v>
      </c>
      <c r="C169" s="9"/>
      <c r="D169" s="9" t="s">
        <v>727</v>
      </c>
      <c r="E169" s="6" t="s">
        <v>728</v>
      </c>
      <c r="F169" s="9" t="s">
        <v>41</v>
      </c>
      <c r="G169" s="9">
        <v>3</v>
      </c>
      <c r="H169" s="12" t="s">
        <v>729</v>
      </c>
      <c r="I169" s="12" t="s">
        <v>730</v>
      </c>
      <c r="J169" s="12" t="s">
        <v>731</v>
      </c>
      <c r="K169" s="6" t="s">
        <v>732</v>
      </c>
      <c r="L169" s="9" t="s">
        <v>1458</v>
      </c>
      <c r="M169" s="6" t="s">
        <v>1461</v>
      </c>
      <c r="N169" s="9">
        <f>CHOOSE(MATCH(L169,{"FC","PC","NC","N/A"},0),2,1,0,0)</f>
        <v>1</v>
      </c>
      <c r="O169" s="6"/>
    </row>
    <row r="170" spans="1:15" ht="60" x14ac:dyDescent="0.25">
      <c r="A170" s="5"/>
      <c r="B170" s="8"/>
      <c r="C170" s="8"/>
      <c r="D170" s="8" t="s">
        <v>733</v>
      </c>
      <c r="E170" s="5" t="s">
        <v>734</v>
      </c>
      <c r="F170" s="8"/>
      <c r="G170" s="8"/>
      <c r="H170" s="11"/>
      <c r="I170" s="11"/>
      <c r="J170" s="11"/>
      <c r="K170" s="5"/>
      <c r="L170" s="8"/>
      <c r="M170" s="5"/>
      <c r="N170" s="8"/>
      <c r="O170" s="5"/>
    </row>
    <row r="171" spans="1:15" ht="300" x14ac:dyDescent="0.25">
      <c r="A171" s="6"/>
      <c r="B171" s="9" t="s">
        <v>38</v>
      </c>
      <c r="C171" s="9"/>
      <c r="D171" s="9" t="s">
        <v>735</v>
      </c>
      <c r="E171" s="6" t="s">
        <v>736</v>
      </c>
      <c r="F171" s="9" t="s">
        <v>41</v>
      </c>
      <c r="G171" s="9">
        <v>2</v>
      </c>
      <c r="H171" s="12" t="s">
        <v>737</v>
      </c>
      <c r="I171" s="12" t="s">
        <v>738</v>
      </c>
      <c r="J171" s="12" t="s">
        <v>739</v>
      </c>
      <c r="K171" s="6" t="s">
        <v>740</v>
      </c>
      <c r="L171" s="9" t="s">
        <v>1458</v>
      </c>
      <c r="M171" s="6" t="s">
        <v>1461</v>
      </c>
      <c r="N171" s="9">
        <f>CHOOSE(MATCH(L171,{"FC","PC","NC","N/A"},0),2,1,0,0)</f>
        <v>1</v>
      </c>
      <c r="O171" s="6"/>
    </row>
    <row r="172" spans="1:15" ht="409.5" x14ac:dyDescent="0.25">
      <c r="A172" s="6"/>
      <c r="B172" s="9" t="s">
        <v>38</v>
      </c>
      <c r="C172" s="9"/>
      <c r="D172" s="9" t="s">
        <v>741</v>
      </c>
      <c r="E172" s="6" t="s">
        <v>742</v>
      </c>
      <c r="F172" s="9" t="s">
        <v>41</v>
      </c>
      <c r="G172" s="9">
        <v>3</v>
      </c>
      <c r="H172" s="12" t="s">
        <v>743</v>
      </c>
      <c r="I172" s="12" t="s">
        <v>744</v>
      </c>
      <c r="J172" s="12" t="s">
        <v>745</v>
      </c>
      <c r="K172" s="6" t="s">
        <v>746</v>
      </c>
      <c r="L172" s="9" t="s">
        <v>1458</v>
      </c>
      <c r="M172" s="6" t="s">
        <v>1461</v>
      </c>
      <c r="N172" s="9">
        <f>CHOOSE(MATCH(L172,{"FC","PC","NC","N/A"},0),2,1,0,0)</f>
        <v>1</v>
      </c>
      <c r="O172" s="6"/>
    </row>
    <row r="173" spans="1:15" ht="135" x14ac:dyDescent="0.25">
      <c r="A173" s="6"/>
      <c r="B173" s="9" t="s">
        <v>38</v>
      </c>
      <c r="C173" s="9"/>
      <c r="D173" s="9" t="s">
        <v>747</v>
      </c>
      <c r="E173" s="6" t="s">
        <v>748</v>
      </c>
      <c r="F173" s="9" t="s">
        <v>41</v>
      </c>
      <c r="G173" s="9">
        <v>2</v>
      </c>
      <c r="H173" s="12" t="s">
        <v>749</v>
      </c>
      <c r="I173" s="12" t="s">
        <v>750</v>
      </c>
      <c r="J173" s="12" t="s">
        <v>751</v>
      </c>
      <c r="K173" s="6" t="s">
        <v>752</v>
      </c>
      <c r="L173" s="9" t="s">
        <v>1458</v>
      </c>
      <c r="M173" s="6" t="s">
        <v>1461</v>
      </c>
      <c r="N173" s="9">
        <f>CHOOSE(MATCH(L173,{"FC","PC","NC","N/A"},0),2,1,0,0)</f>
        <v>1</v>
      </c>
      <c r="O173" s="6"/>
    </row>
    <row r="174" spans="1:15" x14ac:dyDescent="0.25">
      <c r="A174" s="5"/>
      <c r="B174" s="8"/>
      <c r="C174" s="8"/>
      <c r="D174" s="8">
        <v>4.3</v>
      </c>
      <c r="E174" s="5" t="s">
        <v>753</v>
      </c>
      <c r="F174" s="8"/>
      <c r="G174" s="8"/>
      <c r="H174" s="11"/>
      <c r="I174" s="11"/>
      <c r="J174" s="11"/>
      <c r="K174" s="5"/>
      <c r="L174" s="8"/>
      <c r="M174" s="5"/>
      <c r="N174" s="8"/>
      <c r="O174" s="5"/>
    </row>
    <row r="175" spans="1:15" ht="45" x14ac:dyDescent="0.25">
      <c r="A175" s="5"/>
      <c r="B175" s="8"/>
      <c r="C175" s="8"/>
      <c r="D175" s="8" t="s">
        <v>754</v>
      </c>
      <c r="E175" s="5" t="s">
        <v>755</v>
      </c>
      <c r="F175" s="8"/>
      <c r="G175" s="8"/>
      <c r="H175" s="11"/>
      <c r="I175" s="11"/>
      <c r="J175" s="11"/>
      <c r="K175" s="5"/>
      <c r="L175" s="8"/>
      <c r="M175" s="5"/>
      <c r="N175" s="8"/>
      <c r="O175" s="5"/>
    </row>
    <row r="176" spans="1:15" ht="105" x14ac:dyDescent="0.25">
      <c r="A176" s="6"/>
      <c r="B176" s="9" t="s">
        <v>38</v>
      </c>
      <c r="C176" s="9"/>
      <c r="D176" s="9" t="s">
        <v>756</v>
      </c>
      <c r="E176" s="6" t="s">
        <v>757</v>
      </c>
      <c r="F176" s="9" t="s">
        <v>64</v>
      </c>
      <c r="G176" s="9">
        <v>2</v>
      </c>
      <c r="H176" s="12" t="s">
        <v>758</v>
      </c>
      <c r="I176" s="12" t="s">
        <v>759</v>
      </c>
      <c r="J176" s="12" t="s">
        <v>760</v>
      </c>
      <c r="K176" s="6" t="s">
        <v>761</v>
      </c>
      <c r="L176" s="9" t="s">
        <v>1458</v>
      </c>
      <c r="M176" s="6" t="s">
        <v>1461</v>
      </c>
      <c r="N176" s="9">
        <f>CHOOSE(MATCH(L176,{"FC","PC","NC","N/A"},0),2,1,0,0)</f>
        <v>1</v>
      </c>
      <c r="O176" s="6"/>
    </row>
    <row r="177" spans="1:15" ht="285" x14ac:dyDescent="0.25">
      <c r="A177" s="6"/>
      <c r="B177" s="9" t="s">
        <v>38</v>
      </c>
      <c r="C177" s="9"/>
      <c r="D177" s="9" t="s">
        <v>762</v>
      </c>
      <c r="E177" s="6" t="s">
        <v>763</v>
      </c>
      <c r="F177" s="9" t="s">
        <v>41</v>
      </c>
      <c r="G177" s="9">
        <v>2</v>
      </c>
      <c r="H177" s="12" t="s">
        <v>764</v>
      </c>
      <c r="I177" s="12" t="s">
        <v>765</v>
      </c>
      <c r="J177" s="12" t="s">
        <v>766</v>
      </c>
      <c r="K177" s="6" t="s">
        <v>767</v>
      </c>
      <c r="L177" s="9" t="s">
        <v>1458</v>
      </c>
      <c r="M177" s="6" t="s">
        <v>1461</v>
      </c>
      <c r="N177" s="9">
        <f>CHOOSE(MATCH(L177,{"FC","PC","NC","N/A"},0),2,1,0,0)</f>
        <v>1</v>
      </c>
      <c r="O177" s="6"/>
    </row>
    <row r="178" spans="1:15" ht="285" x14ac:dyDescent="0.25">
      <c r="A178" s="6"/>
      <c r="B178" s="9" t="s">
        <v>38</v>
      </c>
      <c r="C178" s="9"/>
      <c r="D178" s="9" t="s">
        <v>768</v>
      </c>
      <c r="E178" s="6" t="s">
        <v>769</v>
      </c>
      <c r="F178" s="9" t="s">
        <v>41</v>
      </c>
      <c r="G178" s="9">
        <v>2</v>
      </c>
      <c r="H178" s="12" t="s">
        <v>770</v>
      </c>
      <c r="I178" s="12" t="s">
        <v>771</v>
      </c>
      <c r="J178" s="12" t="s">
        <v>772</v>
      </c>
      <c r="K178" s="6" t="s">
        <v>773</v>
      </c>
      <c r="L178" s="9" t="s">
        <v>1458</v>
      </c>
      <c r="M178" s="6" t="s">
        <v>1461</v>
      </c>
      <c r="N178" s="9">
        <f>CHOOSE(MATCH(L178,{"FC","PC","NC","N/A"},0),2,1,0,0)</f>
        <v>1</v>
      </c>
      <c r="O178" s="6"/>
    </row>
    <row r="179" spans="1:15" x14ac:dyDescent="0.25">
      <c r="A179" s="5"/>
      <c r="B179" s="8"/>
      <c r="C179" s="8"/>
      <c r="D179" s="8">
        <v>5</v>
      </c>
      <c r="E179" s="5" t="s">
        <v>774</v>
      </c>
      <c r="F179" s="8"/>
      <c r="G179" s="8"/>
      <c r="H179" s="11"/>
      <c r="I179" s="11"/>
      <c r="J179" s="11"/>
      <c r="K179" s="5"/>
      <c r="L179" s="8"/>
      <c r="M179" s="5"/>
      <c r="N179" s="8"/>
      <c r="O179" s="5"/>
    </row>
    <row r="180" spans="1:15" x14ac:dyDescent="0.25">
      <c r="A180" s="5"/>
      <c r="B180" s="8"/>
      <c r="C180" s="8"/>
      <c r="D180" s="8">
        <v>5.0999999999999996</v>
      </c>
      <c r="E180" s="5" t="s">
        <v>775</v>
      </c>
      <c r="F180" s="8"/>
      <c r="G180" s="8"/>
      <c r="H180" s="11"/>
      <c r="I180" s="11"/>
      <c r="J180" s="11"/>
      <c r="K180" s="5"/>
      <c r="L180" s="8"/>
      <c r="M180" s="5"/>
      <c r="N180" s="8"/>
      <c r="O180" s="5"/>
    </row>
    <row r="181" spans="1:15" ht="60" x14ac:dyDescent="0.25">
      <c r="A181" s="5"/>
      <c r="B181" s="8"/>
      <c r="C181" s="8"/>
      <c r="D181" s="8" t="s">
        <v>776</v>
      </c>
      <c r="E181" s="5" t="s">
        <v>777</v>
      </c>
      <c r="F181" s="8"/>
      <c r="G181" s="8"/>
      <c r="H181" s="11"/>
      <c r="I181" s="11"/>
      <c r="J181" s="11"/>
      <c r="K181" s="5"/>
      <c r="L181" s="8"/>
      <c r="M181" s="5"/>
      <c r="N181" s="8"/>
      <c r="O181" s="5"/>
    </row>
    <row r="182" spans="1:15" ht="150" x14ac:dyDescent="0.25">
      <c r="A182" s="6"/>
      <c r="B182" s="9" t="s">
        <v>38</v>
      </c>
      <c r="C182" s="9"/>
      <c r="D182" s="9" t="s">
        <v>778</v>
      </c>
      <c r="E182" s="6" t="s">
        <v>779</v>
      </c>
      <c r="F182" s="9" t="s">
        <v>41</v>
      </c>
      <c r="G182" s="9">
        <v>2</v>
      </c>
      <c r="H182" s="12" t="s">
        <v>780</v>
      </c>
      <c r="I182" s="12" t="s">
        <v>781</v>
      </c>
      <c r="J182" s="12" t="s">
        <v>782</v>
      </c>
      <c r="K182" s="6" t="s">
        <v>783</v>
      </c>
      <c r="L182" s="9" t="s">
        <v>1458</v>
      </c>
      <c r="M182" s="6" t="s">
        <v>1461</v>
      </c>
      <c r="N182" s="9">
        <f>CHOOSE(MATCH(L182,{"FC","PC","NC","N/A"},0),2,1,0,0)</f>
        <v>1</v>
      </c>
      <c r="O182" s="6"/>
    </row>
    <row r="183" spans="1:15" ht="150" x14ac:dyDescent="0.25">
      <c r="A183" s="6"/>
      <c r="B183" s="9" t="s">
        <v>38</v>
      </c>
      <c r="C183" s="9"/>
      <c r="D183" s="9" t="s">
        <v>784</v>
      </c>
      <c r="E183" s="6" t="s">
        <v>785</v>
      </c>
      <c r="F183" s="9" t="s">
        <v>41</v>
      </c>
      <c r="G183" s="9">
        <v>3</v>
      </c>
      <c r="H183" s="12" t="s">
        <v>786</v>
      </c>
      <c r="I183" s="12" t="s">
        <v>787</v>
      </c>
      <c r="J183" s="12" t="s">
        <v>788</v>
      </c>
      <c r="K183" s="6" t="s">
        <v>789</v>
      </c>
      <c r="L183" s="9" t="s">
        <v>1458</v>
      </c>
      <c r="M183" s="6" t="s">
        <v>1461</v>
      </c>
      <c r="N183" s="9">
        <f>CHOOSE(MATCH(L183,{"FC","PC","NC","N/A"},0),2,1,0,0)</f>
        <v>1</v>
      </c>
      <c r="O183" s="6"/>
    </row>
    <row r="184" spans="1:15" ht="409.5" x14ac:dyDescent="0.25">
      <c r="A184" s="6"/>
      <c r="B184" s="9" t="s">
        <v>38</v>
      </c>
      <c r="C184" s="9"/>
      <c r="D184" s="9" t="s">
        <v>790</v>
      </c>
      <c r="E184" s="6" t="s">
        <v>791</v>
      </c>
      <c r="F184" s="9" t="s">
        <v>41</v>
      </c>
      <c r="G184" s="9">
        <v>2</v>
      </c>
      <c r="H184" s="12" t="s">
        <v>792</v>
      </c>
      <c r="I184" s="12" t="s">
        <v>793</v>
      </c>
      <c r="J184" s="12" t="s">
        <v>794</v>
      </c>
      <c r="K184" s="6" t="s">
        <v>795</v>
      </c>
      <c r="L184" s="9" t="s">
        <v>1458</v>
      </c>
      <c r="M184" s="6" t="s">
        <v>1461</v>
      </c>
      <c r="N184" s="9">
        <f>CHOOSE(MATCH(L184,{"FC","PC","NC","N/A"},0),2,1,0,0)</f>
        <v>1</v>
      </c>
      <c r="O184" s="6"/>
    </row>
    <row r="185" spans="1:15" ht="75" x14ac:dyDescent="0.25">
      <c r="A185" s="6"/>
      <c r="B185" s="9" t="s">
        <v>38</v>
      </c>
      <c r="C185" s="9"/>
      <c r="D185" s="9" t="s">
        <v>796</v>
      </c>
      <c r="E185" s="6" t="s">
        <v>797</v>
      </c>
      <c r="F185" s="9" t="s">
        <v>41</v>
      </c>
      <c r="G185" s="9">
        <v>2</v>
      </c>
      <c r="H185" s="12" t="s">
        <v>798</v>
      </c>
      <c r="I185" s="12" t="s">
        <v>799</v>
      </c>
      <c r="J185" s="12" t="s">
        <v>800</v>
      </c>
      <c r="K185" s="6" t="s">
        <v>801</v>
      </c>
      <c r="L185" s="9" t="s">
        <v>1458</v>
      </c>
      <c r="M185" s="6" t="s">
        <v>1461</v>
      </c>
      <c r="N185" s="9">
        <f>CHOOSE(MATCH(L185,{"FC","PC","NC","N/A"},0),2,1,0,0)</f>
        <v>1</v>
      </c>
      <c r="O185" s="6"/>
    </row>
    <row r="186" spans="1:15" ht="409.5" x14ac:dyDescent="0.25">
      <c r="A186" s="6" t="s">
        <v>184</v>
      </c>
      <c r="B186" s="9" t="s">
        <v>38</v>
      </c>
      <c r="C186" s="9"/>
      <c r="D186" s="9" t="s">
        <v>802</v>
      </c>
      <c r="E186" s="6" t="s">
        <v>803</v>
      </c>
      <c r="F186" s="9" t="s">
        <v>41</v>
      </c>
      <c r="G186" s="9">
        <v>2</v>
      </c>
      <c r="H186" s="12" t="s">
        <v>804</v>
      </c>
      <c r="I186" s="12" t="s">
        <v>805</v>
      </c>
      <c r="J186" s="12" t="s">
        <v>806</v>
      </c>
      <c r="K186" s="6" t="s">
        <v>807</v>
      </c>
      <c r="L186" s="9" t="s">
        <v>1458</v>
      </c>
      <c r="M186" s="6" t="s">
        <v>1461</v>
      </c>
      <c r="N186" s="9">
        <f>CHOOSE(MATCH(L186,{"FC","PC","NC","N/A"},0),2,1,0,0)</f>
        <v>1</v>
      </c>
      <c r="O186" s="6"/>
    </row>
    <row r="187" spans="1:15" ht="300" x14ac:dyDescent="0.25">
      <c r="A187" s="6" t="s">
        <v>184</v>
      </c>
      <c r="B187" s="9" t="s">
        <v>38</v>
      </c>
      <c r="C187" s="9"/>
      <c r="D187" s="9" t="s">
        <v>808</v>
      </c>
      <c r="E187" s="6" t="s">
        <v>809</v>
      </c>
      <c r="F187" s="9" t="s">
        <v>41</v>
      </c>
      <c r="G187" s="9">
        <v>3</v>
      </c>
      <c r="H187" s="12" t="s">
        <v>810</v>
      </c>
      <c r="I187" s="12" t="s">
        <v>811</v>
      </c>
      <c r="J187" s="12" t="s">
        <v>812</v>
      </c>
      <c r="K187" s="6" t="s">
        <v>813</v>
      </c>
      <c r="L187" s="9" t="s">
        <v>1458</v>
      </c>
      <c r="M187" s="6" t="s">
        <v>1461</v>
      </c>
      <c r="N187" s="9">
        <f>CHOOSE(MATCH(L187,{"FC","PC","NC","N/A"},0),2,1,0,0)</f>
        <v>1</v>
      </c>
      <c r="O187" s="6"/>
    </row>
    <row r="188" spans="1:15" ht="45" x14ac:dyDescent="0.25">
      <c r="A188" s="5"/>
      <c r="B188" s="8"/>
      <c r="C188" s="8"/>
      <c r="D188" s="8" t="s">
        <v>814</v>
      </c>
      <c r="E188" s="5" t="s">
        <v>815</v>
      </c>
      <c r="F188" s="8"/>
      <c r="G188" s="8"/>
      <c r="H188" s="11"/>
      <c r="I188" s="11"/>
      <c r="J188" s="11"/>
      <c r="K188" s="5"/>
      <c r="L188" s="8"/>
      <c r="M188" s="5"/>
      <c r="N188" s="8"/>
      <c r="O188" s="5"/>
    </row>
    <row r="189" spans="1:15" ht="390" x14ac:dyDescent="0.25">
      <c r="A189" s="6" t="s">
        <v>184</v>
      </c>
      <c r="B189" s="9" t="s">
        <v>38</v>
      </c>
      <c r="C189" s="9"/>
      <c r="D189" s="9" t="s">
        <v>816</v>
      </c>
      <c r="E189" s="6" t="s">
        <v>817</v>
      </c>
      <c r="F189" s="9" t="s">
        <v>64</v>
      </c>
      <c r="G189" s="9">
        <v>2</v>
      </c>
      <c r="H189" s="12" t="s">
        <v>818</v>
      </c>
      <c r="I189" s="12" t="s">
        <v>819</v>
      </c>
      <c r="J189" s="12" t="s">
        <v>820</v>
      </c>
      <c r="K189" s="6" t="s">
        <v>821</v>
      </c>
      <c r="L189" s="9" t="s">
        <v>1458</v>
      </c>
      <c r="M189" s="6" t="s">
        <v>1461</v>
      </c>
      <c r="N189" s="9">
        <f>CHOOSE(MATCH(L189,{"FC","PC","NC","N/A"},0),2,1,0,0)</f>
        <v>1</v>
      </c>
      <c r="O189" s="6"/>
    </row>
    <row r="190" spans="1:15" x14ac:dyDescent="0.25">
      <c r="A190" s="5"/>
      <c r="B190" s="8"/>
      <c r="C190" s="8"/>
      <c r="D190" s="8">
        <v>5.2</v>
      </c>
      <c r="E190" s="5" t="s">
        <v>822</v>
      </c>
      <c r="F190" s="8"/>
      <c r="G190" s="8"/>
      <c r="H190" s="11"/>
      <c r="I190" s="11"/>
      <c r="J190" s="11"/>
      <c r="K190" s="5"/>
      <c r="L190" s="8"/>
      <c r="M190" s="5"/>
      <c r="N190" s="8"/>
      <c r="O190" s="5"/>
    </row>
    <row r="191" spans="1:15" ht="45" x14ac:dyDescent="0.25">
      <c r="A191" s="5"/>
      <c r="B191" s="8"/>
      <c r="C191" s="8"/>
      <c r="D191" s="8" t="s">
        <v>823</v>
      </c>
      <c r="E191" s="5" t="s">
        <v>815</v>
      </c>
      <c r="F191" s="8"/>
      <c r="G191" s="8"/>
      <c r="H191" s="11"/>
      <c r="I191" s="11"/>
      <c r="J191" s="11"/>
      <c r="K191" s="5"/>
      <c r="L191" s="8"/>
      <c r="M191" s="5"/>
      <c r="N191" s="8"/>
      <c r="O191" s="5"/>
    </row>
    <row r="192" spans="1:15" ht="255" x14ac:dyDescent="0.25">
      <c r="A192" s="6"/>
      <c r="B192" s="9" t="s">
        <v>38</v>
      </c>
      <c r="C192" s="9"/>
      <c r="D192" s="9" t="s">
        <v>824</v>
      </c>
      <c r="E192" s="6" t="s">
        <v>825</v>
      </c>
      <c r="F192" s="9" t="s">
        <v>41</v>
      </c>
      <c r="G192" s="9">
        <v>3</v>
      </c>
      <c r="H192" s="12" t="s">
        <v>826</v>
      </c>
      <c r="I192" s="12" t="s">
        <v>827</v>
      </c>
      <c r="J192" s="12" t="s">
        <v>828</v>
      </c>
      <c r="K192" s="6" t="s">
        <v>829</v>
      </c>
      <c r="L192" s="9" t="s">
        <v>1458</v>
      </c>
      <c r="M192" s="6" t="s">
        <v>1461</v>
      </c>
      <c r="N192" s="9">
        <f>CHOOSE(MATCH(L192,{"FC","PC","NC","N/A"},0),2,1,0,0)</f>
        <v>1</v>
      </c>
      <c r="O192" s="6"/>
    </row>
    <row r="193" spans="1:15" x14ac:dyDescent="0.25">
      <c r="A193" s="5"/>
      <c r="B193" s="8"/>
      <c r="C193" s="8"/>
      <c r="D193" s="8">
        <v>5.3</v>
      </c>
      <c r="E193" s="5" t="s">
        <v>830</v>
      </c>
      <c r="F193" s="8"/>
      <c r="G193" s="8"/>
      <c r="H193" s="11"/>
      <c r="I193" s="11"/>
      <c r="J193" s="11"/>
      <c r="K193" s="5"/>
      <c r="L193" s="8"/>
      <c r="M193" s="5"/>
      <c r="N193" s="8"/>
      <c r="O193" s="5"/>
    </row>
    <row r="194" spans="1:15" ht="60" x14ac:dyDescent="0.25">
      <c r="A194" s="5"/>
      <c r="B194" s="8"/>
      <c r="C194" s="8"/>
      <c r="D194" s="8" t="s">
        <v>831</v>
      </c>
      <c r="E194" s="5" t="s">
        <v>832</v>
      </c>
      <c r="F194" s="8"/>
      <c r="G194" s="8"/>
      <c r="H194" s="11"/>
      <c r="I194" s="11"/>
      <c r="J194" s="11"/>
      <c r="K194" s="5"/>
      <c r="L194" s="8"/>
      <c r="M194" s="5"/>
      <c r="N194" s="8"/>
      <c r="O194" s="5"/>
    </row>
    <row r="195" spans="1:15" ht="210" x14ac:dyDescent="0.25">
      <c r="A195" s="6"/>
      <c r="B195" s="9" t="s">
        <v>38</v>
      </c>
      <c r="C195" s="9"/>
      <c r="D195" s="9" t="s">
        <v>833</v>
      </c>
      <c r="E195" s="6" t="s">
        <v>834</v>
      </c>
      <c r="F195" s="9" t="s">
        <v>41</v>
      </c>
      <c r="G195" s="9">
        <v>2</v>
      </c>
      <c r="H195" s="12" t="s">
        <v>835</v>
      </c>
      <c r="I195" s="12" t="s">
        <v>836</v>
      </c>
      <c r="J195" s="12" t="s">
        <v>837</v>
      </c>
      <c r="K195" s="6" t="s">
        <v>838</v>
      </c>
      <c r="L195" s="9" t="s">
        <v>1458</v>
      </c>
      <c r="M195" s="6" t="s">
        <v>1461</v>
      </c>
      <c r="N195" s="9">
        <f>CHOOSE(MATCH(L195,{"FC","PC","NC","N/A"},0),2,1,0,0)</f>
        <v>1</v>
      </c>
      <c r="O195" s="6"/>
    </row>
    <row r="196" spans="1:15" ht="210" x14ac:dyDescent="0.25">
      <c r="A196" s="6"/>
      <c r="B196" s="9" t="s">
        <v>38</v>
      </c>
      <c r="C196" s="9"/>
      <c r="D196" s="9" t="s">
        <v>839</v>
      </c>
      <c r="E196" s="6" t="s">
        <v>840</v>
      </c>
      <c r="F196" s="9" t="s">
        <v>41</v>
      </c>
      <c r="G196" s="9">
        <v>2</v>
      </c>
      <c r="H196" s="12" t="s">
        <v>841</v>
      </c>
      <c r="I196" s="12" t="s">
        <v>842</v>
      </c>
      <c r="J196" s="12" t="s">
        <v>843</v>
      </c>
      <c r="K196" s="6" t="s">
        <v>844</v>
      </c>
      <c r="L196" s="9" t="s">
        <v>1458</v>
      </c>
      <c r="M196" s="6" t="s">
        <v>1461</v>
      </c>
      <c r="N196" s="9">
        <f>CHOOSE(MATCH(L196,{"FC","PC","NC","N/A"},0),2,1,0,0)</f>
        <v>1</v>
      </c>
      <c r="O196" s="6"/>
    </row>
    <row r="197" spans="1:15" ht="90" x14ac:dyDescent="0.25">
      <c r="A197" s="6"/>
      <c r="B197" s="9" t="s">
        <v>38</v>
      </c>
      <c r="C197" s="9"/>
      <c r="D197" s="9" t="s">
        <v>845</v>
      </c>
      <c r="E197" s="6" t="s">
        <v>846</v>
      </c>
      <c r="F197" s="9" t="s">
        <v>41</v>
      </c>
      <c r="G197" s="9">
        <v>2</v>
      </c>
      <c r="H197" s="12" t="s">
        <v>847</v>
      </c>
      <c r="I197" s="12" t="s">
        <v>848</v>
      </c>
      <c r="J197" s="12" t="s">
        <v>849</v>
      </c>
      <c r="K197" s="6" t="s">
        <v>850</v>
      </c>
      <c r="L197" s="9" t="s">
        <v>1458</v>
      </c>
      <c r="M197" s="6" t="s">
        <v>1461</v>
      </c>
      <c r="N197" s="9">
        <f>CHOOSE(MATCH(L197,{"FC","PC","NC","N/A"},0),2,1,0,0)</f>
        <v>1</v>
      </c>
      <c r="O197" s="6"/>
    </row>
    <row r="198" spans="1:15" ht="225" x14ac:dyDescent="0.25">
      <c r="A198" s="6"/>
      <c r="B198" s="9" t="s">
        <v>38</v>
      </c>
      <c r="C198" s="9"/>
      <c r="D198" s="9" t="s">
        <v>851</v>
      </c>
      <c r="E198" s="6" t="s">
        <v>852</v>
      </c>
      <c r="F198" s="9" t="s">
        <v>64</v>
      </c>
      <c r="G198" s="9">
        <v>3</v>
      </c>
      <c r="H198" s="12" t="s">
        <v>853</v>
      </c>
      <c r="I198" s="12" t="s">
        <v>854</v>
      </c>
      <c r="J198" s="12" t="s">
        <v>855</v>
      </c>
      <c r="K198" s="6" t="s">
        <v>856</v>
      </c>
      <c r="L198" s="9" t="s">
        <v>1458</v>
      </c>
      <c r="M198" s="6" t="s">
        <v>1461</v>
      </c>
      <c r="N198" s="9">
        <f>CHOOSE(MATCH(L198,{"FC","PC","NC","N/A"},0),2,1,0,0)</f>
        <v>1</v>
      </c>
      <c r="O198" s="6"/>
    </row>
    <row r="199" spans="1:15" ht="195" x14ac:dyDescent="0.25">
      <c r="A199" s="6"/>
      <c r="B199" s="9" t="s">
        <v>38</v>
      </c>
      <c r="C199" s="9"/>
      <c r="D199" s="9" t="s">
        <v>857</v>
      </c>
      <c r="E199" s="6" t="s">
        <v>858</v>
      </c>
      <c r="F199" s="9" t="s">
        <v>41</v>
      </c>
      <c r="G199" s="9">
        <v>3</v>
      </c>
      <c r="H199" s="12" t="s">
        <v>859</v>
      </c>
      <c r="I199" s="12" t="s">
        <v>860</v>
      </c>
      <c r="J199" s="12" t="s">
        <v>861</v>
      </c>
      <c r="K199" s="6" t="s">
        <v>862</v>
      </c>
      <c r="L199" s="9" t="s">
        <v>1458</v>
      </c>
      <c r="M199" s="6" t="s">
        <v>1461</v>
      </c>
      <c r="N199" s="9">
        <f>CHOOSE(MATCH(L199,{"FC","PC","NC","N/A"},0),2,1,0,0)</f>
        <v>1</v>
      </c>
      <c r="O199" s="6"/>
    </row>
    <row r="200" spans="1:15" ht="285" x14ac:dyDescent="0.25">
      <c r="A200" s="6"/>
      <c r="B200" s="9" t="s">
        <v>38</v>
      </c>
      <c r="C200" s="9"/>
      <c r="D200" s="9" t="s">
        <v>863</v>
      </c>
      <c r="E200" s="6" t="s">
        <v>864</v>
      </c>
      <c r="F200" s="9" t="s">
        <v>64</v>
      </c>
      <c r="G200" s="9">
        <v>2</v>
      </c>
      <c r="H200" s="12" t="s">
        <v>865</v>
      </c>
      <c r="I200" s="12" t="s">
        <v>866</v>
      </c>
      <c r="J200" s="12" t="s">
        <v>867</v>
      </c>
      <c r="K200" s="6" t="s">
        <v>868</v>
      </c>
      <c r="L200" s="9" t="s">
        <v>1458</v>
      </c>
      <c r="M200" s="6" t="s">
        <v>1461</v>
      </c>
      <c r="N200" s="9">
        <f>CHOOSE(MATCH(L200,{"FC","PC","NC","N/A"},0),2,1,0,0)</f>
        <v>1</v>
      </c>
      <c r="O200" s="6"/>
    </row>
    <row r="201" spans="1:15" ht="255" x14ac:dyDescent="0.25">
      <c r="A201" s="6"/>
      <c r="B201" s="9" t="s">
        <v>38</v>
      </c>
      <c r="C201" s="9"/>
      <c r="D201" s="9" t="s">
        <v>869</v>
      </c>
      <c r="E201" s="6" t="s">
        <v>870</v>
      </c>
      <c r="F201" s="9" t="s">
        <v>41</v>
      </c>
      <c r="G201" s="9">
        <v>1</v>
      </c>
      <c r="H201" s="12" t="s">
        <v>871</v>
      </c>
      <c r="I201" s="12" t="s">
        <v>872</v>
      </c>
      <c r="J201" s="12" t="s">
        <v>873</v>
      </c>
      <c r="K201" s="6" t="s">
        <v>874</v>
      </c>
      <c r="L201" s="9" t="s">
        <v>1458</v>
      </c>
      <c r="M201" s="6" t="s">
        <v>1461</v>
      </c>
      <c r="N201" s="9">
        <f>CHOOSE(MATCH(L201,{"FC","PC","NC","N/A"},0),2,1,0,0)</f>
        <v>1</v>
      </c>
      <c r="O201" s="6"/>
    </row>
    <row r="202" spans="1:15" ht="45" x14ac:dyDescent="0.25">
      <c r="A202" s="5"/>
      <c r="B202" s="8"/>
      <c r="C202" s="8"/>
      <c r="D202" s="8">
        <v>6</v>
      </c>
      <c r="E202" s="5" t="s">
        <v>875</v>
      </c>
      <c r="F202" s="8"/>
      <c r="G202" s="8"/>
      <c r="H202" s="11"/>
      <c r="I202" s="11"/>
      <c r="J202" s="11"/>
      <c r="K202" s="5"/>
      <c r="L202" s="8"/>
      <c r="M202" s="5"/>
      <c r="N202" s="8"/>
      <c r="O202" s="5"/>
    </row>
    <row r="203" spans="1:15" ht="45" x14ac:dyDescent="0.25">
      <c r="A203" s="5"/>
      <c r="B203" s="8"/>
      <c r="C203" s="8"/>
      <c r="D203" s="8">
        <v>6.1</v>
      </c>
      <c r="E203" s="5" t="s">
        <v>876</v>
      </c>
      <c r="F203" s="8"/>
      <c r="G203" s="8"/>
      <c r="H203" s="11"/>
      <c r="I203" s="11"/>
      <c r="J203" s="11"/>
      <c r="K203" s="5"/>
      <c r="L203" s="8"/>
      <c r="M203" s="5"/>
      <c r="N203" s="8"/>
      <c r="O203" s="5"/>
    </row>
    <row r="204" spans="1:15" ht="90" x14ac:dyDescent="0.25">
      <c r="A204" s="5"/>
      <c r="B204" s="8"/>
      <c r="C204" s="8"/>
      <c r="D204" s="8" t="s">
        <v>877</v>
      </c>
      <c r="E204" s="5" t="s">
        <v>878</v>
      </c>
      <c r="F204" s="8"/>
      <c r="G204" s="8"/>
      <c r="H204" s="11"/>
      <c r="I204" s="11"/>
      <c r="J204" s="11"/>
      <c r="K204" s="5"/>
      <c r="L204" s="8"/>
      <c r="M204" s="5"/>
      <c r="N204" s="8"/>
      <c r="O204" s="5"/>
    </row>
    <row r="205" spans="1:15" ht="285" x14ac:dyDescent="0.25">
      <c r="A205" s="6"/>
      <c r="B205" s="9" t="s">
        <v>38</v>
      </c>
      <c r="C205" s="9" t="s">
        <v>69</v>
      </c>
      <c r="D205" s="9" t="s">
        <v>879</v>
      </c>
      <c r="E205" s="6" t="s">
        <v>880</v>
      </c>
      <c r="F205" s="9" t="s">
        <v>41</v>
      </c>
      <c r="G205" s="9">
        <v>1</v>
      </c>
      <c r="H205" s="12" t="s">
        <v>881</v>
      </c>
      <c r="I205" s="12" t="s">
        <v>882</v>
      </c>
      <c r="J205" s="12" t="s">
        <v>883</v>
      </c>
      <c r="K205" s="6" t="s">
        <v>884</v>
      </c>
      <c r="L205" s="9" t="s">
        <v>1458</v>
      </c>
      <c r="M205" s="6" t="s">
        <v>1461</v>
      </c>
      <c r="N205" s="9">
        <f>CHOOSE(MATCH(L205,{"FC","PC","NC","N/A"},0),2,1,0,0)</f>
        <v>1</v>
      </c>
      <c r="O205" s="6"/>
    </row>
    <row r="206" spans="1:15" ht="360" x14ac:dyDescent="0.25">
      <c r="A206" s="6"/>
      <c r="B206" s="9" t="s">
        <v>38</v>
      </c>
      <c r="C206" s="9"/>
      <c r="D206" s="9" t="s">
        <v>885</v>
      </c>
      <c r="E206" s="6" t="s">
        <v>886</v>
      </c>
      <c r="F206" s="9" t="s">
        <v>41</v>
      </c>
      <c r="G206" s="9">
        <v>1</v>
      </c>
      <c r="H206" s="12" t="s">
        <v>887</v>
      </c>
      <c r="I206" s="12" t="s">
        <v>888</v>
      </c>
      <c r="J206" s="12" t="s">
        <v>889</v>
      </c>
      <c r="K206" s="6" t="s">
        <v>890</v>
      </c>
      <c r="L206" s="9" t="s">
        <v>1458</v>
      </c>
      <c r="M206" s="6" t="s">
        <v>1461</v>
      </c>
      <c r="N206" s="9">
        <f>CHOOSE(MATCH(L206,{"FC","PC","NC","N/A"},0),2,1,0,0)</f>
        <v>1</v>
      </c>
      <c r="O206" s="6"/>
    </row>
    <row r="207" spans="1:15" ht="330" x14ac:dyDescent="0.25">
      <c r="A207" s="6"/>
      <c r="B207" s="9" t="s">
        <v>38</v>
      </c>
      <c r="C207" s="9"/>
      <c r="D207" s="9" t="s">
        <v>891</v>
      </c>
      <c r="E207" s="6" t="s">
        <v>892</v>
      </c>
      <c r="F207" s="9" t="s">
        <v>41</v>
      </c>
      <c r="G207" s="9">
        <v>3</v>
      </c>
      <c r="H207" s="12" t="s">
        <v>893</v>
      </c>
      <c r="I207" s="12" t="s">
        <v>894</v>
      </c>
      <c r="J207" s="12" t="s">
        <v>895</v>
      </c>
      <c r="K207" s="6" t="s">
        <v>896</v>
      </c>
      <c r="L207" s="9" t="s">
        <v>1458</v>
      </c>
      <c r="M207" s="6" t="s">
        <v>1461</v>
      </c>
      <c r="N207" s="9">
        <f>CHOOSE(MATCH(L207,{"FC","PC","NC","N/A"},0),2,1,0,0)</f>
        <v>1</v>
      </c>
      <c r="O207" s="6"/>
    </row>
    <row r="208" spans="1:15" ht="409.5" x14ac:dyDescent="0.25">
      <c r="A208" s="6" t="s">
        <v>184</v>
      </c>
      <c r="B208" s="9" t="s">
        <v>38</v>
      </c>
      <c r="C208" s="9"/>
      <c r="D208" s="9" t="s">
        <v>897</v>
      </c>
      <c r="E208" s="6" t="s">
        <v>898</v>
      </c>
      <c r="F208" s="9" t="s">
        <v>41</v>
      </c>
      <c r="G208" s="9">
        <v>2</v>
      </c>
      <c r="H208" s="12" t="s">
        <v>899</v>
      </c>
      <c r="I208" s="12" t="s">
        <v>900</v>
      </c>
      <c r="J208" s="12" t="s">
        <v>901</v>
      </c>
      <c r="K208" s="6" t="s">
        <v>902</v>
      </c>
      <c r="L208" s="9" t="s">
        <v>1458</v>
      </c>
      <c r="M208" s="6" t="s">
        <v>1461</v>
      </c>
      <c r="N208" s="9">
        <f>CHOOSE(MATCH(L208,{"FC","PC","NC","N/A"},0),2,1,0,0)</f>
        <v>1</v>
      </c>
      <c r="O208" s="6"/>
    </row>
    <row r="209" spans="1:15" ht="409.5" x14ac:dyDescent="0.25">
      <c r="A209" s="6" t="s">
        <v>184</v>
      </c>
      <c r="B209" s="9" t="s">
        <v>38</v>
      </c>
      <c r="C209" s="9"/>
      <c r="D209" s="9" t="s">
        <v>903</v>
      </c>
      <c r="E209" s="6" t="s">
        <v>904</v>
      </c>
      <c r="F209" s="9" t="s">
        <v>41</v>
      </c>
      <c r="G209" s="9">
        <v>2</v>
      </c>
      <c r="H209" s="12" t="s">
        <v>905</v>
      </c>
      <c r="I209" s="12" t="s">
        <v>906</v>
      </c>
      <c r="J209" s="12" t="s">
        <v>907</v>
      </c>
      <c r="K209" s="6" t="s">
        <v>908</v>
      </c>
      <c r="L209" s="9" t="s">
        <v>1458</v>
      </c>
      <c r="M209" s="6" t="s">
        <v>1461</v>
      </c>
      <c r="N209" s="9">
        <f>CHOOSE(MATCH(L209,{"FC","PC","NC","N/A"},0),2,1,0,0)</f>
        <v>1</v>
      </c>
      <c r="O209" s="6"/>
    </row>
    <row r="210" spans="1:15" x14ac:dyDescent="0.25">
      <c r="A210" s="5"/>
      <c r="B210" s="8"/>
      <c r="C210" s="8"/>
      <c r="D210" s="8">
        <v>6.2</v>
      </c>
      <c r="E210" s="5" t="s">
        <v>909</v>
      </c>
      <c r="F210" s="8"/>
      <c r="G210" s="8"/>
      <c r="H210" s="11"/>
      <c r="I210" s="11"/>
      <c r="J210" s="11"/>
      <c r="K210" s="5"/>
      <c r="L210" s="8"/>
      <c r="M210" s="5"/>
      <c r="N210" s="8"/>
      <c r="O210" s="5"/>
    </row>
    <row r="211" spans="1:15" ht="120" x14ac:dyDescent="0.25">
      <c r="A211" s="5"/>
      <c r="B211" s="8"/>
      <c r="C211" s="8"/>
      <c r="D211" s="8" t="s">
        <v>910</v>
      </c>
      <c r="E211" s="5" t="s">
        <v>911</v>
      </c>
      <c r="F211" s="8"/>
      <c r="G211" s="8"/>
      <c r="H211" s="11"/>
      <c r="I211" s="11"/>
      <c r="J211" s="11"/>
      <c r="K211" s="5"/>
      <c r="L211" s="8"/>
      <c r="M211" s="5"/>
      <c r="N211" s="8"/>
      <c r="O211" s="5"/>
    </row>
    <row r="212" spans="1:15" ht="409.5" x14ac:dyDescent="0.25">
      <c r="A212" s="6"/>
      <c r="B212" s="9" t="s">
        <v>38</v>
      </c>
      <c r="C212" s="9"/>
      <c r="D212" s="9" t="s">
        <v>912</v>
      </c>
      <c r="E212" s="6" t="s">
        <v>913</v>
      </c>
      <c r="F212" s="9" t="s">
        <v>41</v>
      </c>
      <c r="G212" s="9">
        <v>3</v>
      </c>
      <c r="H212" s="12" t="s">
        <v>914</v>
      </c>
      <c r="I212" s="12" t="s">
        <v>915</v>
      </c>
      <c r="J212" s="12" t="s">
        <v>916</v>
      </c>
      <c r="K212" s="6" t="s">
        <v>917</v>
      </c>
      <c r="L212" s="9" t="s">
        <v>1458</v>
      </c>
      <c r="M212" s="6" t="s">
        <v>1461</v>
      </c>
      <c r="N212" s="9">
        <f>CHOOSE(MATCH(L212,{"FC","PC","NC","N/A"},0),2,1,0,0)</f>
        <v>1</v>
      </c>
      <c r="O212" s="6"/>
    </row>
    <row r="213" spans="1:15" ht="409.5" x14ac:dyDescent="0.25">
      <c r="A213" s="6"/>
      <c r="B213" s="9" t="s">
        <v>38</v>
      </c>
      <c r="C213" s="9"/>
      <c r="D213" s="9" t="s">
        <v>918</v>
      </c>
      <c r="E213" s="6" t="s">
        <v>919</v>
      </c>
      <c r="F213" s="9" t="s">
        <v>41</v>
      </c>
      <c r="G213" s="9">
        <v>3</v>
      </c>
      <c r="H213" s="12" t="s">
        <v>920</v>
      </c>
      <c r="I213" s="12" t="s">
        <v>921</v>
      </c>
      <c r="J213" s="12" t="s">
        <v>922</v>
      </c>
      <c r="K213" s="6" t="s">
        <v>923</v>
      </c>
      <c r="L213" s="9" t="s">
        <v>1458</v>
      </c>
      <c r="M213" s="6" t="s">
        <v>1461</v>
      </c>
      <c r="N213" s="9">
        <f>CHOOSE(MATCH(L213,{"FC","PC","NC","N/A"},0),2,1,0,0)</f>
        <v>1</v>
      </c>
      <c r="O213" s="6"/>
    </row>
    <row r="214" spans="1:15" ht="390" x14ac:dyDescent="0.25">
      <c r="A214" s="6"/>
      <c r="B214" s="9" t="s">
        <v>38</v>
      </c>
      <c r="C214" s="9"/>
      <c r="D214" s="9" t="s">
        <v>924</v>
      </c>
      <c r="E214" s="6" t="s">
        <v>925</v>
      </c>
      <c r="F214" s="9" t="s">
        <v>41</v>
      </c>
      <c r="G214" s="9">
        <v>3</v>
      </c>
      <c r="H214" s="12" t="s">
        <v>926</v>
      </c>
      <c r="I214" s="12" t="s">
        <v>927</v>
      </c>
      <c r="J214" s="12" t="s">
        <v>928</v>
      </c>
      <c r="K214" s="6" t="s">
        <v>929</v>
      </c>
      <c r="L214" s="9" t="s">
        <v>1458</v>
      </c>
      <c r="M214" s="6" t="s">
        <v>1461</v>
      </c>
      <c r="N214" s="9">
        <f>CHOOSE(MATCH(L214,{"FC","PC","NC","N/A"},0),2,1,0,0)</f>
        <v>1</v>
      </c>
      <c r="O214" s="6"/>
    </row>
    <row r="215" spans="1:15" ht="60" x14ac:dyDescent="0.25">
      <c r="A215" s="5"/>
      <c r="B215" s="8"/>
      <c r="C215" s="8"/>
      <c r="D215" s="8" t="s">
        <v>930</v>
      </c>
      <c r="E215" s="5" t="s">
        <v>931</v>
      </c>
      <c r="F215" s="8"/>
      <c r="G215" s="8"/>
      <c r="H215" s="11"/>
      <c r="I215" s="11"/>
      <c r="J215" s="11"/>
      <c r="K215" s="5"/>
      <c r="L215" s="8"/>
      <c r="M215" s="5"/>
      <c r="N215" s="8"/>
      <c r="O215" s="5"/>
    </row>
    <row r="216" spans="1:15" ht="409.5" x14ac:dyDescent="0.25">
      <c r="A216" s="6"/>
      <c r="B216" s="9" t="s">
        <v>38</v>
      </c>
      <c r="C216" s="9"/>
      <c r="D216" s="9" t="s">
        <v>932</v>
      </c>
      <c r="E216" s="6" t="s">
        <v>933</v>
      </c>
      <c r="F216" s="9" t="s">
        <v>41</v>
      </c>
      <c r="G216" s="9">
        <v>2</v>
      </c>
      <c r="H216" s="12" t="s">
        <v>934</v>
      </c>
      <c r="I216" s="12" t="s">
        <v>935</v>
      </c>
      <c r="J216" s="12" t="s">
        <v>936</v>
      </c>
      <c r="K216" s="6" t="s">
        <v>937</v>
      </c>
      <c r="L216" s="9" t="s">
        <v>1458</v>
      </c>
      <c r="M216" s="6" t="s">
        <v>1461</v>
      </c>
      <c r="N216" s="9">
        <f>CHOOSE(MATCH(L216,{"FC","PC","NC","N/A"},0),2,1,0,0)</f>
        <v>1</v>
      </c>
      <c r="O216" s="6"/>
    </row>
    <row r="217" spans="1:15" ht="270" x14ac:dyDescent="0.25">
      <c r="A217" s="6"/>
      <c r="B217" s="9" t="s">
        <v>38</v>
      </c>
      <c r="C217" s="9"/>
      <c r="D217" s="9" t="s">
        <v>938</v>
      </c>
      <c r="E217" s="6" t="s">
        <v>939</v>
      </c>
      <c r="F217" s="9" t="s">
        <v>41</v>
      </c>
      <c r="G217" s="9">
        <v>3</v>
      </c>
      <c r="H217" s="12" t="s">
        <v>940</v>
      </c>
      <c r="I217" s="12" t="s">
        <v>941</v>
      </c>
      <c r="J217" s="12" t="s">
        <v>942</v>
      </c>
      <c r="K217" s="6" t="s">
        <v>943</v>
      </c>
      <c r="L217" s="9" t="s">
        <v>1458</v>
      </c>
      <c r="M217" s="6" t="s">
        <v>1461</v>
      </c>
      <c r="N217" s="9">
        <f>CHOOSE(MATCH(L217,{"FC","PC","NC","N/A"},0),2,1,0,0)</f>
        <v>1</v>
      </c>
      <c r="O217" s="6"/>
    </row>
    <row r="218" spans="1:15" x14ac:dyDescent="0.25">
      <c r="A218" s="5"/>
      <c r="B218" s="8"/>
      <c r="C218" s="8"/>
      <c r="D218" s="8">
        <v>6.3</v>
      </c>
      <c r="E218" s="5" t="s">
        <v>944</v>
      </c>
      <c r="F218" s="8"/>
      <c r="G218" s="8"/>
      <c r="H218" s="11"/>
      <c r="I218" s="11"/>
      <c r="J218" s="11"/>
      <c r="K218" s="5"/>
      <c r="L218" s="8"/>
      <c r="M218" s="5"/>
      <c r="N218" s="8"/>
      <c r="O218" s="5"/>
    </row>
    <row r="219" spans="1:15" ht="45" x14ac:dyDescent="0.25">
      <c r="A219" s="5"/>
      <c r="B219" s="8"/>
      <c r="C219" s="8"/>
      <c r="D219" s="8" t="s">
        <v>945</v>
      </c>
      <c r="E219" s="5" t="s">
        <v>946</v>
      </c>
      <c r="F219" s="8"/>
      <c r="G219" s="8"/>
      <c r="H219" s="11"/>
      <c r="I219" s="11"/>
      <c r="J219" s="11"/>
      <c r="K219" s="5"/>
      <c r="L219" s="8"/>
      <c r="M219" s="5"/>
      <c r="N219" s="8"/>
      <c r="O219" s="5"/>
    </row>
    <row r="220" spans="1:15" ht="195" x14ac:dyDescent="0.25">
      <c r="A220" s="6"/>
      <c r="B220" s="9" t="s">
        <v>38</v>
      </c>
      <c r="C220" s="9"/>
      <c r="D220" s="9" t="s">
        <v>947</v>
      </c>
      <c r="E220" s="6" t="s">
        <v>948</v>
      </c>
      <c r="F220" s="9" t="s">
        <v>41</v>
      </c>
      <c r="G220" s="9">
        <v>2</v>
      </c>
      <c r="H220" s="12" t="s">
        <v>949</v>
      </c>
      <c r="I220" s="12" t="s">
        <v>950</v>
      </c>
      <c r="J220" s="12" t="s">
        <v>951</v>
      </c>
      <c r="K220" s="6" t="s">
        <v>952</v>
      </c>
      <c r="L220" s="9" t="s">
        <v>1458</v>
      </c>
      <c r="M220" s="6" t="s">
        <v>1461</v>
      </c>
      <c r="N220" s="9">
        <f>CHOOSE(MATCH(L220,{"FC","PC","NC","N/A"},0),2,1,0,0)</f>
        <v>1</v>
      </c>
      <c r="O220" s="6"/>
    </row>
    <row r="221" spans="1:15" ht="255" x14ac:dyDescent="0.25">
      <c r="A221" s="6"/>
      <c r="B221" s="9" t="s">
        <v>38</v>
      </c>
      <c r="C221" s="9"/>
      <c r="D221" s="9" t="s">
        <v>953</v>
      </c>
      <c r="E221" s="6" t="s">
        <v>954</v>
      </c>
      <c r="F221" s="9" t="s">
        <v>41</v>
      </c>
      <c r="G221" s="9">
        <v>3</v>
      </c>
      <c r="H221" s="12" t="s">
        <v>955</v>
      </c>
      <c r="I221" s="12" t="s">
        <v>956</v>
      </c>
      <c r="J221" s="12" t="s">
        <v>957</v>
      </c>
      <c r="K221" s="6" t="s">
        <v>958</v>
      </c>
      <c r="L221" s="9" t="s">
        <v>1458</v>
      </c>
      <c r="M221" s="6" t="s">
        <v>1461</v>
      </c>
      <c r="N221" s="9">
        <f>CHOOSE(MATCH(L221,{"FC","PC","NC","N/A"},0),2,1,0,0)</f>
        <v>1</v>
      </c>
      <c r="O221" s="6"/>
    </row>
    <row r="222" spans="1:15" ht="285" x14ac:dyDescent="0.25">
      <c r="A222" s="6"/>
      <c r="B222" s="9" t="s">
        <v>38</v>
      </c>
      <c r="C222" s="9"/>
      <c r="D222" s="9" t="s">
        <v>959</v>
      </c>
      <c r="E222" s="6" t="s">
        <v>960</v>
      </c>
      <c r="F222" s="9" t="s">
        <v>41</v>
      </c>
      <c r="G222" s="9">
        <v>3</v>
      </c>
      <c r="H222" s="12" t="s">
        <v>961</v>
      </c>
      <c r="I222" s="12" t="s">
        <v>962</v>
      </c>
      <c r="J222" s="12" t="s">
        <v>963</v>
      </c>
      <c r="K222" s="6" t="s">
        <v>964</v>
      </c>
      <c r="L222" s="9" t="s">
        <v>1458</v>
      </c>
      <c r="M222" s="6" t="s">
        <v>1461</v>
      </c>
      <c r="N222" s="9">
        <f>CHOOSE(MATCH(L222,{"FC","PC","NC","N/A"},0),2,1,0,0)</f>
        <v>1</v>
      </c>
      <c r="O222" s="6"/>
    </row>
    <row r="223" spans="1:15" ht="30" x14ac:dyDescent="0.25">
      <c r="A223" s="5"/>
      <c r="B223" s="8"/>
      <c r="C223" s="8"/>
      <c r="D223" s="8">
        <v>6.4</v>
      </c>
      <c r="E223" s="5" t="s">
        <v>965</v>
      </c>
      <c r="F223" s="8"/>
      <c r="G223" s="8"/>
      <c r="H223" s="11"/>
      <c r="I223" s="11"/>
      <c r="J223" s="11"/>
      <c r="K223" s="5"/>
      <c r="L223" s="8"/>
      <c r="M223" s="5"/>
      <c r="N223" s="8"/>
      <c r="O223" s="5"/>
    </row>
    <row r="224" spans="1:15" ht="75" x14ac:dyDescent="0.25">
      <c r="A224" s="5"/>
      <c r="B224" s="8"/>
      <c r="C224" s="8"/>
      <c r="D224" s="8" t="s">
        <v>966</v>
      </c>
      <c r="E224" s="5" t="s">
        <v>967</v>
      </c>
      <c r="F224" s="8"/>
      <c r="G224" s="8"/>
      <c r="H224" s="11"/>
      <c r="I224" s="11"/>
      <c r="J224" s="11"/>
      <c r="K224" s="5"/>
      <c r="L224" s="8"/>
      <c r="M224" s="5"/>
      <c r="N224" s="8"/>
      <c r="O224" s="5"/>
    </row>
    <row r="225" spans="1:15" ht="180" x14ac:dyDescent="0.25">
      <c r="A225" s="6" t="s">
        <v>184</v>
      </c>
      <c r="B225" s="9" t="s">
        <v>38</v>
      </c>
      <c r="C225" s="9"/>
      <c r="D225" s="9" t="s">
        <v>968</v>
      </c>
      <c r="E225" s="6" t="s">
        <v>969</v>
      </c>
      <c r="F225" s="9" t="s">
        <v>970</v>
      </c>
      <c r="G225" s="9">
        <v>3</v>
      </c>
      <c r="H225" s="12" t="s">
        <v>971</v>
      </c>
      <c r="I225" s="12" t="s">
        <v>972</v>
      </c>
      <c r="J225" s="12" t="s">
        <v>973</v>
      </c>
      <c r="K225" s="6" t="s">
        <v>974</v>
      </c>
      <c r="L225" s="9" t="s">
        <v>1458</v>
      </c>
      <c r="M225" s="6" t="s">
        <v>1461</v>
      </c>
      <c r="N225" s="9">
        <f>CHOOSE(MATCH(L225,{"FC","PC","NC","N/A"},0),2,1,0,0)</f>
        <v>1</v>
      </c>
      <c r="O225" s="6"/>
    </row>
    <row r="226" spans="1:15" ht="315" x14ac:dyDescent="0.25">
      <c r="A226" s="6"/>
      <c r="B226" s="9" t="s">
        <v>38</v>
      </c>
      <c r="C226" s="9"/>
      <c r="D226" s="9" t="s">
        <v>975</v>
      </c>
      <c r="E226" s="6" t="s">
        <v>976</v>
      </c>
      <c r="F226" s="9" t="s">
        <v>41</v>
      </c>
      <c r="G226" s="9">
        <v>2</v>
      </c>
      <c r="H226" s="12" t="s">
        <v>977</v>
      </c>
      <c r="I226" s="12" t="s">
        <v>978</v>
      </c>
      <c r="J226" s="12" t="s">
        <v>979</v>
      </c>
      <c r="K226" s="6" t="s">
        <v>980</v>
      </c>
      <c r="L226" s="9" t="s">
        <v>1458</v>
      </c>
      <c r="M226" s="6" t="s">
        <v>1461</v>
      </c>
      <c r="N226" s="9">
        <f>CHOOSE(MATCH(L226,{"FC","PC","NC","N/A"},0),2,1,0,0)</f>
        <v>1</v>
      </c>
      <c r="O226" s="6"/>
    </row>
    <row r="227" spans="1:15" ht="210" x14ac:dyDescent="0.25">
      <c r="A227" s="6" t="s">
        <v>184</v>
      </c>
      <c r="B227" s="9" t="s">
        <v>38</v>
      </c>
      <c r="C227" s="9"/>
      <c r="D227" s="9" t="s">
        <v>981</v>
      </c>
      <c r="E227" s="6" t="s">
        <v>982</v>
      </c>
      <c r="F227" s="9" t="s">
        <v>41</v>
      </c>
      <c r="G227" s="9">
        <v>3</v>
      </c>
      <c r="H227" s="12" t="s">
        <v>983</v>
      </c>
      <c r="I227" s="12" t="s">
        <v>984</v>
      </c>
      <c r="J227" s="12" t="s">
        <v>985</v>
      </c>
      <c r="K227" s="6" t="s">
        <v>986</v>
      </c>
      <c r="L227" s="9" t="s">
        <v>1458</v>
      </c>
      <c r="M227" s="6" t="s">
        <v>1461</v>
      </c>
      <c r="N227" s="9">
        <f>CHOOSE(MATCH(L227,{"FC","PC","NC","N/A"},0),2,1,0,0)</f>
        <v>1</v>
      </c>
      <c r="O227" s="6"/>
    </row>
    <row r="228" spans="1:15" ht="225" x14ac:dyDescent="0.25">
      <c r="A228" s="6" t="s">
        <v>184</v>
      </c>
      <c r="B228" s="9" t="s">
        <v>38</v>
      </c>
      <c r="C228" s="9"/>
      <c r="D228" s="9" t="s">
        <v>987</v>
      </c>
      <c r="E228" s="6" t="s">
        <v>988</v>
      </c>
      <c r="F228" s="9" t="s">
        <v>41</v>
      </c>
      <c r="G228" s="9">
        <v>3</v>
      </c>
      <c r="H228" s="12" t="s">
        <v>989</v>
      </c>
      <c r="I228" s="12" t="s">
        <v>990</v>
      </c>
      <c r="J228" s="12" t="s">
        <v>991</v>
      </c>
      <c r="K228" s="6" t="s">
        <v>992</v>
      </c>
      <c r="L228" s="9" t="s">
        <v>1458</v>
      </c>
      <c r="M228" s="6" t="s">
        <v>1461</v>
      </c>
      <c r="N228" s="9">
        <f>CHOOSE(MATCH(L228,{"FC","PC","NC","N/A"},0),2,1,0,0)</f>
        <v>1</v>
      </c>
      <c r="O228" s="6"/>
    </row>
    <row r="229" spans="1:15" ht="330" x14ac:dyDescent="0.25">
      <c r="A229" s="6" t="s">
        <v>184</v>
      </c>
      <c r="B229" s="9" t="s">
        <v>38</v>
      </c>
      <c r="C229" s="9"/>
      <c r="D229" s="9" t="s">
        <v>993</v>
      </c>
      <c r="E229" s="6" t="s">
        <v>994</v>
      </c>
      <c r="F229" s="9" t="s">
        <v>41</v>
      </c>
      <c r="G229" s="9">
        <v>3</v>
      </c>
      <c r="H229" s="12" t="s">
        <v>995</v>
      </c>
      <c r="I229" s="12" t="s">
        <v>996</v>
      </c>
      <c r="J229" s="12" t="s">
        <v>997</v>
      </c>
      <c r="K229" s="6" t="s">
        <v>998</v>
      </c>
      <c r="L229" s="9" t="s">
        <v>1458</v>
      </c>
      <c r="M229" s="6" t="s">
        <v>1461</v>
      </c>
      <c r="N229" s="9">
        <f>CHOOSE(MATCH(L229,{"FC","PC","NC","N/A"},0),2,1,0,0)</f>
        <v>1</v>
      </c>
      <c r="O229" s="6"/>
    </row>
    <row r="230" spans="1:15" ht="409.5" x14ac:dyDescent="0.25">
      <c r="A230" s="6" t="s">
        <v>184</v>
      </c>
      <c r="B230" s="9" t="s">
        <v>38</v>
      </c>
      <c r="C230" s="9"/>
      <c r="D230" s="9" t="s">
        <v>999</v>
      </c>
      <c r="E230" s="6" t="s">
        <v>1000</v>
      </c>
      <c r="F230" s="9" t="s">
        <v>41</v>
      </c>
      <c r="G230" s="9">
        <v>1</v>
      </c>
      <c r="H230" s="12" t="s">
        <v>1001</v>
      </c>
      <c r="I230" s="12" t="s">
        <v>1002</v>
      </c>
      <c r="J230" s="12" t="s">
        <v>1003</v>
      </c>
      <c r="K230" s="6" t="s">
        <v>1004</v>
      </c>
      <c r="L230" s="9" t="s">
        <v>1458</v>
      </c>
      <c r="M230" s="6" t="s">
        <v>1461</v>
      </c>
      <c r="N230" s="9">
        <f>CHOOSE(MATCH(L230,{"FC","PC","NC","N/A"},0),2,1,0,0)</f>
        <v>1</v>
      </c>
      <c r="O230" s="6"/>
    </row>
    <row r="231" spans="1:15" x14ac:dyDescent="0.25">
      <c r="A231" s="5"/>
      <c r="B231" s="8"/>
      <c r="C231" s="8"/>
      <c r="D231" s="8">
        <v>7</v>
      </c>
      <c r="E231" s="5" t="s">
        <v>1005</v>
      </c>
      <c r="F231" s="8"/>
      <c r="G231" s="8"/>
      <c r="H231" s="11"/>
      <c r="I231" s="11"/>
      <c r="J231" s="11"/>
      <c r="K231" s="5"/>
      <c r="L231" s="8"/>
      <c r="M231" s="5"/>
      <c r="N231" s="8"/>
      <c r="O231" s="5"/>
    </row>
    <row r="232" spans="1:15" x14ac:dyDescent="0.25">
      <c r="A232" s="5"/>
      <c r="B232" s="8"/>
      <c r="C232" s="8"/>
      <c r="D232" s="8">
        <v>7.1</v>
      </c>
      <c r="E232" s="5" t="s">
        <v>1006</v>
      </c>
      <c r="F232" s="8"/>
      <c r="G232" s="8"/>
      <c r="H232" s="11"/>
      <c r="I232" s="11"/>
      <c r="J232" s="11"/>
      <c r="K232" s="5"/>
      <c r="L232" s="8"/>
      <c r="M232" s="5"/>
      <c r="N232" s="8"/>
      <c r="O232" s="5"/>
    </row>
    <row r="233" spans="1:15" ht="60" x14ac:dyDescent="0.25">
      <c r="A233" s="5"/>
      <c r="B233" s="8"/>
      <c r="C233" s="8"/>
      <c r="D233" s="8" t="s">
        <v>1007</v>
      </c>
      <c r="E233" s="5" t="s">
        <v>1008</v>
      </c>
      <c r="F233" s="8"/>
      <c r="G233" s="8"/>
      <c r="H233" s="11"/>
      <c r="I233" s="11"/>
      <c r="J233" s="11"/>
      <c r="K233" s="5"/>
      <c r="L233" s="8"/>
      <c r="M233" s="5"/>
      <c r="N233" s="8"/>
      <c r="O233" s="5"/>
    </row>
    <row r="234" spans="1:15" ht="345" x14ac:dyDescent="0.25">
      <c r="A234" s="6"/>
      <c r="B234" s="9" t="s">
        <v>38</v>
      </c>
      <c r="C234" s="9"/>
      <c r="D234" s="9" t="s">
        <v>1009</v>
      </c>
      <c r="E234" s="6" t="s">
        <v>1010</v>
      </c>
      <c r="F234" s="9" t="s">
        <v>41</v>
      </c>
      <c r="G234" s="9">
        <v>3</v>
      </c>
      <c r="H234" s="12" t="s">
        <v>1011</v>
      </c>
      <c r="I234" s="12" t="s">
        <v>1012</v>
      </c>
      <c r="J234" s="12" t="s">
        <v>1013</v>
      </c>
      <c r="K234" s="6" t="s">
        <v>1014</v>
      </c>
      <c r="L234" s="9" t="s">
        <v>1458</v>
      </c>
      <c r="M234" s="6" t="s">
        <v>1461</v>
      </c>
      <c r="N234" s="9">
        <f>CHOOSE(MATCH(L234,{"FC","PC","NC","N/A"},0),2,1,0,0)</f>
        <v>1</v>
      </c>
      <c r="O234" s="6"/>
    </row>
    <row r="235" spans="1:15" ht="285" x14ac:dyDescent="0.25">
      <c r="A235" s="6"/>
      <c r="B235" s="9" t="s">
        <v>38</v>
      </c>
      <c r="C235" s="9"/>
      <c r="D235" s="9" t="s">
        <v>1015</v>
      </c>
      <c r="E235" s="6" t="s">
        <v>1016</v>
      </c>
      <c r="F235" s="9" t="s">
        <v>41</v>
      </c>
      <c r="G235" s="9">
        <v>3</v>
      </c>
      <c r="H235" s="12" t="s">
        <v>1017</v>
      </c>
      <c r="I235" s="12" t="s">
        <v>1018</v>
      </c>
      <c r="J235" s="12" t="s">
        <v>1019</v>
      </c>
      <c r="K235" s="6" t="s">
        <v>1020</v>
      </c>
      <c r="L235" s="9" t="s">
        <v>1458</v>
      </c>
      <c r="M235" s="6" t="s">
        <v>1461</v>
      </c>
      <c r="N235" s="9">
        <f>CHOOSE(MATCH(L235,{"FC","PC","NC","N/A"},0),2,1,0,0)</f>
        <v>1</v>
      </c>
      <c r="O235" s="6"/>
    </row>
    <row r="236" spans="1:15" ht="285" x14ac:dyDescent="0.25">
      <c r="A236" s="6"/>
      <c r="B236" s="9" t="s">
        <v>38</v>
      </c>
      <c r="C236" s="9"/>
      <c r="D236" s="9" t="s">
        <v>1021</v>
      </c>
      <c r="E236" s="6" t="s">
        <v>1022</v>
      </c>
      <c r="F236" s="9" t="s">
        <v>41</v>
      </c>
      <c r="G236" s="9">
        <v>3</v>
      </c>
      <c r="H236" s="12" t="s">
        <v>1023</v>
      </c>
      <c r="I236" s="12" t="s">
        <v>1024</v>
      </c>
      <c r="J236" s="12" t="s">
        <v>1025</v>
      </c>
      <c r="K236" s="6" t="s">
        <v>1026</v>
      </c>
      <c r="L236" s="9" t="s">
        <v>1458</v>
      </c>
      <c r="M236" s="6" t="s">
        <v>1461</v>
      </c>
      <c r="N236" s="9">
        <f>CHOOSE(MATCH(L236,{"FC","PC","NC","N/A"},0),2,1,0,0)</f>
        <v>1</v>
      </c>
      <c r="O236" s="6"/>
    </row>
    <row r="237" spans="1:15" x14ac:dyDescent="0.25">
      <c r="A237" s="5"/>
      <c r="B237" s="8"/>
      <c r="C237" s="8"/>
      <c r="D237" s="8">
        <v>8</v>
      </c>
      <c r="E237" s="5" t="s">
        <v>1027</v>
      </c>
      <c r="F237" s="8"/>
      <c r="G237" s="8"/>
      <c r="H237" s="11"/>
      <c r="I237" s="11"/>
      <c r="J237" s="11"/>
      <c r="K237" s="5"/>
      <c r="L237" s="8"/>
      <c r="M237" s="5"/>
      <c r="N237" s="8"/>
      <c r="O237" s="5"/>
    </row>
    <row r="238" spans="1:15" ht="90" x14ac:dyDescent="0.25">
      <c r="A238" s="5"/>
      <c r="B238" s="8"/>
      <c r="C238" s="8"/>
      <c r="D238" s="8">
        <v>8.1</v>
      </c>
      <c r="E238" s="5" t="s">
        <v>1028</v>
      </c>
      <c r="F238" s="8"/>
      <c r="G238" s="8"/>
      <c r="H238" s="11"/>
      <c r="I238" s="11"/>
      <c r="J238" s="11"/>
      <c r="K238" s="5"/>
      <c r="L238" s="8"/>
      <c r="M238" s="5"/>
      <c r="N238" s="8"/>
      <c r="O238" s="5"/>
    </row>
    <row r="239" spans="1:15" ht="165" x14ac:dyDescent="0.25">
      <c r="A239" s="6"/>
      <c r="B239" s="9" t="s">
        <v>38</v>
      </c>
      <c r="C239" s="9"/>
      <c r="D239" s="9" t="s">
        <v>1029</v>
      </c>
      <c r="E239" s="6" t="s">
        <v>1030</v>
      </c>
      <c r="F239" s="9" t="s">
        <v>64</v>
      </c>
      <c r="G239" s="9">
        <v>3</v>
      </c>
      <c r="H239" s="12" t="s">
        <v>1031</v>
      </c>
      <c r="I239" s="12" t="s">
        <v>1032</v>
      </c>
      <c r="J239" s="12" t="s">
        <v>1033</v>
      </c>
      <c r="K239" s="6" t="s">
        <v>1034</v>
      </c>
      <c r="L239" s="9" t="s">
        <v>1458</v>
      </c>
      <c r="M239" s="6" t="s">
        <v>1461</v>
      </c>
      <c r="N239" s="9">
        <f>CHOOSE(MATCH(L239,{"FC","PC","NC","N/A"},0),2,1,0,0)</f>
        <v>1</v>
      </c>
      <c r="O239" s="6"/>
    </row>
    <row r="240" spans="1:15" ht="105" x14ac:dyDescent="0.25">
      <c r="A240" s="6"/>
      <c r="B240" s="9" t="s">
        <v>38</v>
      </c>
      <c r="C240" s="9"/>
      <c r="D240" s="9" t="s">
        <v>1035</v>
      </c>
      <c r="E240" s="6" t="s">
        <v>1036</v>
      </c>
      <c r="F240" s="9" t="s">
        <v>64</v>
      </c>
      <c r="G240" s="9">
        <v>2</v>
      </c>
      <c r="H240" s="12" t="s">
        <v>1037</v>
      </c>
      <c r="I240" s="12" t="s">
        <v>1038</v>
      </c>
      <c r="J240" s="12" t="s">
        <v>1039</v>
      </c>
      <c r="K240" s="6" t="s">
        <v>1040</v>
      </c>
      <c r="L240" s="9" t="s">
        <v>1458</v>
      </c>
      <c r="M240" s="6" t="s">
        <v>1461</v>
      </c>
      <c r="N240" s="9">
        <f>CHOOSE(MATCH(L240,{"FC","PC","NC","N/A"},0),2,1,0,0)</f>
        <v>1</v>
      </c>
      <c r="O240" s="6"/>
    </row>
    <row r="241" spans="1:15" x14ac:dyDescent="0.25">
      <c r="A241" s="5"/>
      <c r="B241" s="8"/>
      <c r="C241" s="8"/>
      <c r="D241" s="8">
        <v>9</v>
      </c>
      <c r="E241" s="5" t="s">
        <v>1041</v>
      </c>
      <c r="F241" s="8"/>
      <c r="G241" s="8"/>
      <c r="H241" s="11"/>
      <c r="I241" s="11"/>
      <c r="J241" s="11"/>
      <c r="K241" s="5"/>
      <c r="L241" s="8"/>
      <c r="M241" s="5"/>
      <c r="N241" s="8"/>
      <c r="O241" s="5"/>
    </row>
    <row r="242" spans="1:15" ht="45" x14ac:dyDescent="0.25">
      <c r="A242" s="5"/>
      <c r="B242" s="8"/>
      <c r="C242" s="8"/>
      <c r="D242" s="8">
        <v>9.1</v>
      </c>
      <c r="E242" s="5" t="s">
        <v>1042</v>
      </c>
      <c r="F242" s="8"/>
      <c r="G242" s="8"/>
      <c r="H242" s="11"/>
      <c r="I242" s="11"/>
      <c r="J242" s="11"/>
      <c r="K242" s="5"/>
      <c r="L242" s="8"/>
      <c r="M242" s="5"/>
      <c r="N242" s="8"/>
      <c r="O242" s="5"/>
    </row>
    <row r="243" spans="1:15" ht="165" x14ac:dyDescent="0.25">
      <c r="A243" s="5"/>
      <c r="B243" s="8"/>
      <c r="C243" s="8"/>
      <c r="D243" s="8" t="s">
        <v>1043</v>
      </c>
      <c r="E243" s="5" t="s">
        <v>1044</v>
      </c>
      <c r="F243" s="8"/>
      <c r="G243" s="8"/>
      <c r="H243" s="11"/>
      <c r="I243" s="11"/>
      <c r="J243" s="11"/>
      <c r="K243" s="5"/>
      <c r="L243" s="8"/>
      <c r="M243" s="5"/>
      <c r="N243" s="8"/>
      <c r="O243" s="5"/>
    </row>
    <row r="244" spans="1:15" ht="225" x14ac:dyDescent="0.25">
      <c r="A244" s="6"/>
      <c r="B244" s="9" t="s">
        <v>1045</v>
      </c>
      <c r="C244" s="9"/>
      <c r="D244" s="9" t="s">
        <v>1046</v>
      </c>
      <c r="E244" s="6" t="s">
        <v>1047</v>
      </c>
      <c r="F244" s="9" t="s">
        <v>41</v>
      </c>
      <c r="G244" s="9">
        <v>2</v>
      </c>
      <c r="H244" s="12" t="s">
        <v>1048</v>
      </c>
      <c r="I244" s="12" t="s">
        <v>1049</v>
      </c>
      <c r="J244" s="12" t="s">
        <v>1050</v>
      </c>
      <c r="K244" s="6" t="s">
        <v>1051</v>
      </c>
      <c r="L244" s="9" t="s">
        <v>1458</v>
      </c>
      <c r="M244" s="6" t="s">
        <v>1461</v>
      </c>
      <c r="N244" s="9">
        <f>CHOOSE(MATCH(L244,{"FC","PC","NC","N/A"},0),2,1,0,0)</f>
        <v>1</v>
      </c>
      <c r="O244" s="6"/>
    </row>
    <row r="245" spans="1:15" ht="60" x14ac:dyDescent="0.25">
      <c r="A245" s="6"/>
      <c r="B245" s="9" t="s">
        <v>1045</v>
      </c>
      <c r="C245" s="9"/>
      <c r="D245" s="9" t="s">
        <v>1052</v>
      </c>
      <c r="E245" s="6" t="s">
        <v>1053</v>
      </c>
      <c r="F245" s="9" t="s">
        <v>41</v>
      </c>
      <c r="G245" s="9">
        <v>2</v>
      </c>
      <c r="H245" s="12" t="s">
        <v>1054</v>
      </c>
      <c r="I245" s="12" t="s">
        <v>1055</v>
      </c>
      <c r="J245" s="12" t="s">
        <v>1056</v>
      </c>
      <c r="K245" s="6" t="s">
        <v>1057</v>
      </c>
      <c r="L245" s="9" t="s">
        <v>1458</v>
      </c>
      <c r="M245" s="6" t="s">
        <v>1461</v>
      </c>
      <c r="N245" s="9">
        <f>CHOOSE(MATCH(L245,{"FC","PC","NC","N/A"},0),2,1,0,0)</f>
        <v>1</v>
      </c>
      <c r="O245" s="6"/>
    </row>
    <row r="246" spans="1:15" ht="180" x14ac:dyDescent="0.25">
      <c r="A246" s="5"/>
      <c r="B246" s="8"/>
      <c r="C246" s="8"/>
      <c r="D246" s="8" t="s">
        <v>1058</v>
      </c>
      <c r="E246" s="5" t="s">
        <v>1059</v>
      </c>
      <c r="F246" s="8"/>
      <c r="G246" s="8"/>
      <c r="H246" s="11"/>
      <c r="I246" s="11"/>
      <c r="J246" s="11"/>
      <c r="K246" s="5"/>
      <c r="L246" s="8"/>
      <c r="M246" s="5"/>
      <c r="N246" s="8"/>
      <c r="O246" s="5"/>
    </row>
    <row r="247" spans="1:15" ht="195" x14ac:dyDescent="0.25">
      <c r="A247" s="6"/>
      <c r="B247" s="9" t="s">
        <v>46</v>
      </c>
      <c r="C247" s="9"/>
      <c r="D247" s="9" t="s">
        <v>1060</v>
      </c>
      <c r="E247" s="6" t="s">
        <v>1061</v>
      </c>
      <c r="F247" s="9" t="s">
        <v>41</v>
      </c>
      <c r="G247" s="9">
        <v>3</v>
      </c>
      <c r="H247" s="12" t="s">
        <v>1062</v>
      </c>
      <c r="I247" s="12" t="s">
        <v>1063</v>
      </c>
      <c r="J247" s="12" t="s">
        <v>1064</v>
      </c>
      <c r="K247" s="6" t="s">
        <v>1065</v>
      </c>
      <c r="L247" s="9" t="s">
        <v>1458</v>
      </c>
      <c r="M247" s="6" t="s">
        <v>1461</v>
      </c>
      <c r="N247" s="9">
        <f>CHOOSE(MATCH(L247,{"FC","PC","NC","N/A"},0),2,1,0,0)</f>
        <v>1</v>
      </c>
      <c r="O247" s="6"/>
    </row>
    <row r="248" spans="1:15" ht="210" x14ac:dyDescent="0.25">
      <c r="A248" s="6"/>
      <c r="B248" s="9" t="s">
        <v>46</v>
      </c>
      <c r="C248" s="9"/>
      <c r="D248" s="9" t="s">
        <v>1066</v>
      </c>
      <c r="E248" s="6" t="s">
        <v>1067</v>
      </c>
      <c r="F248" s="9" t="s">
        <v>41</v>
      </c>
      <c r="G248" s="9">
        <v>3</v>
      </c>
      <c r="H248" s="12" t="s">
        <v>1068</v>
      </c>
      <c r="I248" s="12" t="s">
        <v>1069</v>
      </c>
      <c r="J248" s="12" t="s">
        <v>1070</v>
      </c>
      <c r="K248" s="6" t="s">
        <v>1071</v>
      </c>
      <c r="L248" s="9" t="s">
        <v>1458</v>
      </c>
      <c r="M248" s="6" t="s">
        <v>1461</v>
      </c>
      <c r="N248" s="9">
        <f>CHOOSE(MATCH(L248,{"FC","PC","NC","N/A"},0),2,1,0,0)</f>
        <v>1</v>
      </c>
      <c r="O248" s="6"/>
    </row>
    <row r="249" spans="1:15" ht="75" x14ac:dyDescent="0.25">
      <c r="A249" s="5"/>
      <c r="B249" s="8"/>
      <c r="C249" s="8"/>
      <c r="D249" s="8" t="s">
        <v>1072</v>
      </c>
      <c r="E249" s="5" t="s">
        <v>1073</v>
      </c>
      <c r="F249" s="8"/>
      <c r="G249" s="8"/>
      <c r="H249" s="11"/>
      <c r="I249" s="11"/>
      <c r="J249" s="11"/>
      <c r="K249" s="5"/>
      <c r="L249" s="8"/>
      <c r="M249" s="5"/>
      <c r="N249" s="8"/>
      <c r="O249" s="5"/>
    </row>
    <row r="250" spans="1:15" ht="210" x14ac:dyDescent="0.25">
      <c r="A250" s="6"/>
      <c r="B250" s="9" t="s">
        <v>46</v>
      </c>
      <c r="C250" s="9"/>
      <c r="D250" s="9" t="s">
        <v>1074</v>
      </c>
      <c r="E250" s="6" t="s">
        <v>1075</v>
      </c>
      <c r="F250" s="9" t="s">
        <v>41</v>
      </c>
      <c r="G250" s="9">
        <v>3</v>
      </c>
      <c r="H250" s="12" t="s">
        <v>1076</v>
      </c>
      <c r="I250" s="12" t="s">
        <v>1077</v>
      </c>
      <c r="J250" s="12" t="s">
        <v>1078</v>
      </c>
      <c r="K250" s="6" t="s">
        <v>1079</v>
      </c>
      <c r="L250" s="9" t="s">
        <v>1458</v>
      </c>
      <c r="M250" s="6" t="s">
        <v>1461</v>
      </c>
      <c r="N250" s="9">
        <f>CHOOSE(MATCH(L250,{"FC","PC","NC","N/A"},0),2,1,0,0)</f>
        <v>1</v>
      </c>
      <c r="O250" s="6"/>
    </row>
    <row r="251" spans="1:15" ht="105" x14ac:dyDescent="0.25">
      <c r="A251" s="6"/>
      <c r="B251" s="9" t="s">
        <v>46</v>
      </c>
      <c r="C251" s="9"/>
      <c r="D251" s="9" t="s">
        <v>1080</v>
      </c>
      <c r="E251" s="6" t="s">
        <v>1081</v>
      </c>
      <c r="F251" s="9" t="s">
        <v>41</v>
      </c>
      <c r="G251" s="9">
        <v>3</v>
      </c>
      <c r="H251" s="12" t="s">
        <v>1082</v>
      </c>
      <c r="I251" s="12" t="s">
        <v>1083</v>
      </c>
      <c r="J251" s="12" t="s">
        <v>1084</v>
      </c>
      <c r="K251" s="6" t="s">
        <v>1085</v>
      </c>
      <c r="L251" s="9" t="s">
        <v>1458</v>
      </c>
      <c r="M251" s="6" t="s">
        <v>1461</v>
      </c>
      <c r="N251" s="9">
        <f>CHOOSE(MATCH(L251,{"FC","PC","NC","N/A"},0),2,1,0,0)</f>
        <v>1</v>
      </c>
      <c r="O251" s="6"/>
    </row>
    <row r="252" spans="1:15" ht="255" x14ac:dyDescent="0.25">
      <c r="A252" s="6"/>
      <c r="B252" s="9" t="s">
        <v>46</v>
      </c>
      <c r="C252" s="9"/>
      <c r="D252" s="9" t="s">
        <v>1086</v>
      </c>
      <c r="E252" s="6" t="s">
        <v>1087</v>
      </c>
      <c r="F252" s="9" t="s">
        <v>41</v>
      </c>
      <c r="G252" s="9">
        <v>3</v>
      </c>
      <c r="H252" s="12" t="s">
        <v>1088</v>
      </c>
      <c r="I252" s="12" t="s">
        <v>1089</v>
      </c>
      <c r="J252" s="12" t="s">
        <v>1090</v>
      </c>
      <c r="K252" s="6" t="s">
        <v>1091</v>
      </c>
      <c r="L252" s="9" t="s">
        <v>1458</v>
      </c>
      <c r="M252" s="6" t="s">
        <v>1461</v>
      </c>
      <c r="N252" s="9">
        <f>CHOOSE(MATCH(L252,{"FC","PC","NC","N/A"},0),2,1,0,0)</f>
        <v>1</v>
      </c>
      <c r="O252" s="6"/>
    </row>
    <row r="253" spans="1:15" ht="315" x14ac:dyDescent="0.25">
      <c r="A253" s="6"/>
      <c r="B253" s="9" t="s">
        <v>46</v>
      </c>
      <c r="C253" s="9"/>
      <c r="D253" s="9" t="s">
        <v>1092</v>
      </c>
      <c r="E253" s="6" t="s">
        <v>1093</v>
      </c>
      <c r="F253" s="9" t="s">
        <v>41</v>
      </c>
      <c r="G253" s="9">
        <v>2</v>
      </c>
      <c r="H253" s="12" t="s">
        <v>1094</v>
      </c>
      <c r="I253" s="12" t="s">
        <v>1095</v>
      </c>
      <c r="J253" s="12" t="s">
        <v>1096</v>
      </c>
      <c r="K253" s="6" t="s">
        <v>1097</v>
      </c>
      <c r="L253" s="9" t="s">
        <v>1458</v>
      </c>
      <c r="M253" s="6" t="s">
        <v>1461</v>
      </c>
      <c r="N253" s="9">
        <f>CHOOSE(MATCH(L253,{"FC","PC","NC","N/A"},0),2,1,0,0)</f>
        <v>1</v>
      </c>
      <c r="O253" s="6"/>
    </row>
    <row r="254" spans="1:15" ht="30" x14ac:dyDescent="0.25">
      <c r="A254" s="5"/>
      <c r="B254" s="8"/>
      <c r="C254" s="8"/>
      <c r="D254" s="8">
        <v>9.1999999999999993</v>
      </c>
      <c r="E254" s="5" t="s">
        <v>1098</v>
      </c>
      <c r="F254" s="8"/>
      <c r="G254" s="8"/>
      <c r="H254" s="11"/>
      <c r="I254" s="11"/>
      <c r="J254" s="11"/>
      <c r="K254" s="5"/>
      <c r="L254" s="8"/>
      <c r="M254" s="5"/>
      <c r="N254" s="8"/>
      <c r="O254" s="5"/>
    </row>
    <row r="255" spans="1:15" ht="60" x14ac:dyDescent="0.25">
      <c r="A255" s="5"/>
      <c r="B255" s="8"/>
      <c r="C255" s="8"/>
      <c r="D255" s="8" t="s">
        <v>1099</v>
      </c>
      <c r="E255" s="5" t="s">
        <v>1100</v>
      </c>
      <c r="F255" s="8"/>
      <c r="G255" s="8"/>
      <c r="H255" s="11"/>
      <c r="I255" s="11"/>
      <c r="J255" s="11"/>
      <c r="K255" s="5"/>
      <c r="L255" s="8"/>
      <c r="M255" s="5"/>
      <c r="N255" s="8"/>
      <c r="O255" s="5"/>
    </row>
    <row r="256" spans="1:15" ht="409.5" x14ac:dyDescent="0.25">
      <c r="A256" s="6"/>
      <c r="B256" s="9" t="s">
        <v>46</v>
      </c>
      <c r="C256" s="9" t="s">
        <v>69</v>
      </c>
      <c r="D256" s="9" t="s">
        <v>1101</v>
      </c>
      <c r="E256" s="6" t="s">
        <v>1102</v>
      </c>
      <c r="F256" s="9" t="s">
        <v>41</v>
      </c>
      <c r="G256" s="9">
        <v>1</v>
      </c>
      <c r="H256" s="12" t="s">
        <v>1103</v>
      </c>
      <c r="I256" s="12" t="s">
        <v>1104</v>
      </c>
      <c r="J256" s="12" t="s">
        <v>1105</v>
      </c>
      <c r="K256" s="6" t="s">
        <v>1106</v>
      </c>
      <c r="L256" s="9" t="s">
        <v>1458</v>
      </c>
      <c r="M256" s="6" t="s">
        <v>1461</v>
      </c>
      <c r="N256" s="9">
        <f>CHOOSE(MATCH(L256,{"FC","PC","NC","N/A"},0),2,1,0,0)</f>
        <v>1</v>
      </c>
      <c r="O256" s="6"/>
    </row>
    <row r="257" spans="1:15" ht="345" x14ac:dyDescent="0.25">
      <c r="A257" s="6"/>
      <c r="B257" s="9" t="s">
        <v>46</v>
      </c>
      <c r="C257" s="9"/>
      <c r="D257" s="9" t="s">
        <v>1107</v>
      </c>
      <c r="E257" s="6" t="s">
        <v>1108</v>
      </c>
      <c r="F257" s="9" t="s">
        <v>41</v>
      </c>
      <c r="G257" s="9">
        <v>2</v>
      </c>
      <c r="H257" s="12" t="s">
        <v>1109</v>
      </c>
      <c r="I257" s="12" t="s">
        <v>1110</v>
      </c>
      <c r="J257" s="12" t="s">
        <v>1111</v>
      </c>
      <c r="K257" s="6" t="s">
        <v>1112</v>
      </c>
      <c r="L257" s="9" t="s">
        <v>1458</v>
      </c>
      <c r="M257" s="6" t="s">
        <v>1461</v>
      </c>
      <c r="N257" s="9">
        <f>CHOOSE(MATCH(L257,{"FC","PC","NC","N/A"},0),2,1,0,0)</f>
        <v>1</v>
      </c>
      <c r="O257" s="6"/>
    </row>
    <row r="258" spans="1:15" ht="270" x14ac:dyDescent="0.25">
      <c r="A258" s="6"/>
      <c r="B258" s="9" t="s">
        <v>46</v>
      </c>
      <c r="C258" s="9"/>
      <c r="D258" s="9" t="s">
        <v>1113</v>
      </c>
      <c r="E258" s="6" t="s">
        <v>1114</v>
      </c>
      <c r="F258" s="9" t="s">
        <v>41</v>
      </c>
      <c r="G258" s="9">
        <v>1</v>
      </c>
      <c r="H258" s="12" t="s">
        <v>1115</v>
      </c>
      <c r="I258" s="12" t="s">
        <v>1116</v>
      </c>
      <c r="J258" s="12" t="s">
        <v>1117</v>
      </c>
      <c r="K258" s="6" t="s">
        <v>1118</v>
      </c>
      <c r="L258" s="9" t="s">
        <v>1458</v>
      </c>
      <c r="M258" s="6" t="s">
        <v>1461</v>
      </c>
      <c r="N258" s="9">
        <f>CHOOSE(MATCH(L258,{"FC","PC","NC","N/A"},0),2,1,0,0)</f>
        <v>1</v>
      </c>
      <c r="O258" s="6"/>
    </row>
    <row r="259" spans="1:15" ht="315" x14ac:dyDescent="0.25">
      <c r="A259" s="6"/>
      <c r="B259" s="9" t="s">
        <v>46</v>
      </c>
      <c r="C259" s="9"/>
      <c r="D259" s="9" t="s">
        <v>1119</v>
      </c>
      <c r="E259" s="6" t="s">
        <v>1120</v>
      </c>
      <c r="F259" s="9" t="s">
        <v>41</v>
      </c>
      <c r="G259" s="9">
        <v>1</v>
      </c>
      <c r="H259" s="12" t="s">
        <v>1121</v>
      </c>
      <c r="I259" s="12" t="s">
        <v>1122</v>
      </c>
      <c r="J259" s="12" t="s">
        <v>1123</v>
      </c>
      <c r="K259" s="6" t="s">
        <v>1124</v>
      </c>
      <c r="L259" s="9" t="s">
        <v>1458</v>
      </c>
      <c r="M259" s="6" t="s">
        <v>1461</v>
      </c>
      <c r="N259" s="9">
        <f>CHOOSE(MATCH(L259,{"FC","PC","NC","N/A"},0),2,1,0,0)</f>
        <v>1</v>
      </c>
      <c r="O259" s="6"/>
    </row>
    <row r="260" spans="1:15" ht="195" x14ac:dyDescent="0.25">
      <c r="A260" s="6"/>
      <c r="B260" s="9" t="s">
        <v>46</v>
      </c>
      <c r="C260" s="9"/>
      <c r="D260" s="9" t="s">
        <v>1125</v>
      </c>
      <c r="E260" s="6" t="s">
        <v>1126</v>
      </c>
      <c r="F260" s="9" t="s">
        <v>41</v>
      </c>
      <c r="G260" s="9">
        <v>1</v>
      </c>
      <c r="H260" s="12" t="s">
        <v>1127</v>
      </c>
      <c r="I260" s="12" t="s">
        <v>1128</v>
      </c>
      <c r="J260" s="12" t="s">
        <v>1129</v>
      </c>
      <c r="K260" s="6" t="s">
        <v>1130</v>
      </c>
      <c r="L260" s="9" t="s">
        <v>1458</v>
      </c>
      <c r="M260" s="6" t="s">
        <v>1461</v>
      </c>
      <c r="N260" s="9">
        <f>CHOOSE(MATCH(L260,{"FC","PC","NC","N/A"},0),2,1,0,0)</f>
        <v>1</v>
      </c>
      <c r="O260" s="6"/>
    </row>
    <row r="261" spans="1:15" ht="30" x14ac:dyDescent="0.25">
      <c r="A261" s="5"/>
      <c r="B261" s="8"/>
      <c r="C261" s="8"/>
      <c r="D261" s="8">
        <v>9.3000000000000007</v>
      </c>
      <c r="E261" s="5" t="s">
        <v>1131</v>
      </c>
      <c r="F261" s="8"/>
      <c r="G261" s="8"/>
      <c r="H261" s="11"/>
      <c r="I261" s="11"/>
      <c r="J261" s="11"/>
      <c r="K261" s="5"/>
      <c r="L261" s="8"/>
      <c r="M261" s="5"/>
      <c r="N261" s="8"/>
      <c r="O261" s="5"/>
    </row>
    <row r="262" spans="1:15" ht="45" x14ac:dyDescent="0.25">
      <c r="A262" s="5"/>
      <c r="B262" s="8"/>
      <c r="C262" s="8"/>
      <c r="D262" s="8" t="s">
        <v>1132</v>
      </c>
      <c r="E262" s="5" t="s">
        <v>1133</v>
      </c>
      <c r="F262" s="8"/>
      <c r="G262" s="8"/>
      <c r="H262" s="11"/>
      <c r="I262" s="11"/>
      <c r="J262" s="11"/>
      <c r="K262" s="5"/>
      <c r="L262" s="8"/>
      <c r="M262" s="5"/>
      <c r="N262" s="8"/>
      <c r="O262" s="5"/>
    </row>
    <row r="263" spans="1:15" ht="409.5" x14ac:dyDescent="0.25">
      <c r="A263" s="6"/>
      <c r="B263" s="9" t="s">
        <v>46</v>
      </c>
      <c r="C263" s="9" t="s">
        <v>69</v>
      </c>
      <c r="D263" s="9" t="s">
        <v>1134</v>
      </c>
      <c r="E263" s="6" t="s">
        <v>1135</v>
      </c>
      <c r="F263" s="9" t="s">
        <v>41</v>
      </c>
      <c r="G263" s="9">
        <v>1</v>
      </c>
      <c r="H263" s="12" t="s">
        <v>1136</v>
      </c>
      <c r="I263" s="12" t="s">
        <v>1137</v>
      </c>
      <c r="J263" s="12" t="s">
        <v>1138</v>
      </c>
      <c r="K263" s="6" t="s">
        <v>1139</v>
      </c>
      <c r="L263" s="9" t="s">
        <v>1458</v>
      </c>
      <c r="M263" s="6" t="s">
        <v>1461</v>
      </c>
      <c r="N263" s="9">
        <f>CHOOSE(MATCH(L263,{"FC","PC","NC","N/A"},0),2,1,0,0)</f>
        <v>1</v>
      </c>
      <c r="O263" s="6"/>
    </row>
    <row r="264" spans="1:15" ht="390" x14ac:dyDescent="0.25">
      <c r="A264" s="6"/>
      <c r="B264" s="9" t="s">
        <v>46</v>
      </c>
      <c r="C264" s="9"/>
      <c r="D264" s="9" t="s">
        <v>1140</v>
      </c>
      <c r="E264" s="6" t="s">
        <v>1141</v>
      </c>
      <c r="F264" s="9" t="s">
        <v>41</v>
      </c>
      <c r="G264" s="9">
        <v>2</v>
      </c>
      <c r="H264" s="12" t="s">
        <v>1142</v>
      </c>
      <c r="I264" s="12" t="s">
        <v>1143</v>
      </c>
      <c r="J264" s="12" t="s">
        <v>1144</v>
      </c>
      <c r="K264" s="6" t="s">
        <v>1145</v>
      </c>
      <c r="L264" s="9" t="s">
        <v>1458</v>
      </c>
      <c r="M264" s="6" t="s">
        <v>1461</v>
      </c>
      <c r="N264" s="9">
        <f>CHOOSE(MATCH(L264,{"FC","PC","NC","N/A"},0),2,1,0,0)</f>
        <v>1</v>
      </c>
      <c r="O264" s="6"/>
    </row>
    <row r="265" spans="1:15" ht="105" x14ac:dyDescent="0.25">
      <c r="A265" s="5"/>
      <c r="B265" s="8"/>
      <c r="C265" s="8"/>
      <c r="D265" s="8" t="s">
        <v>1146</v>
      </c>
      <c r="E265" s="5" t="s">
        <v>1147</v>
      </c>
      <c r="F265" s="8"/>
      <c r="G265" s="8"/>
      <c r="H265" s="11"/>
      <c r="I265" s="11"/>
      <c r="J265" s="11"/>
      <c r="K265" s="5"/>
      <c r="L265" s="8"/>
      <c r="M265" s="5"/>
      <c r="N265" s="8"/>
      <c r="O265" s="5"/>
    </row>
    <row r="266" spans="1:15" ht="409.5" x14ac:dyDescent="0.25">
      <c r="A266" s="6"/>
      <c r="B266" s="9" t="s">
        <v>46</v>
      </c>
      <c r="C266" s="9"/>
      <c r="D266" s="9" t="s">
        <v>1148</v>
      </c>
      <c r="E266" s="6" t="s">
        <v>1149</v>
      </c>
      <c r="F266" s="9" t="s">
        <v>41</v>
      </c>
      <c r="G266" s="9">
        <v>2</v>
      </c>
      <c r="H266" s="12" t="s">
        <v>1150</v>
      </c>
      <c r="I266" s="12" t="s">
        <v>1151</v>
      </c>
      <c r="J266" s="12" t="s">
        <v>1152</v>
      </c>
      <c r="K266" s="6" t="s">
        <v>1153</v>
      </c>
      <c r="L266" s="9" t="s">
        <v>1458</v>
      </c>
      <c r="M266" s="6" t="s">
        <v>1461</v>
      </c>
      <c r="N266" s="9">
        <f>CHOOSE(MATCH(L266,{"FC","PC","NC","N/A"},0),2,1,0,0)</f>
        <v>1</v>
      </c>
      <c r="O266" s="6"/>
    </row>
    <row r="267" spans="1:15" ht="409.5" x14ac:dyDescent="0.25">
      <c r="A267" s="6"/>
      <c r="B267" s="9" t="s">
        <v>46</v>
      </c>
      <c r="C267" s="9"/>
      <c r="D267" s="9" t="s">
        <v>1154</v>
      </c>
      <c r="E267" s="6" t="s">
        <v>1155</v>
      </c>
      <c r="F267" s="9" t="s">
        <v>41</v>
      </c>
      <c r="G267" s="9">
        <v>2</v>
      </c>
      <c r="H267" s="12" t="s">
        <v>1156</v>
      </c>
      <c r="I267" s="12" t="s">
        <v>1157</v>
      </c>
      <c r="J267" s="12" t="s">
        <v>1158</v>
      </c>
      <c r="K267" s="6" t="s">
        <v>1159</v>
      </c>
      <c r="L267" s="9" t="s">
        <v>1458</v>
      </c>
      <c r="M267" s="6" t="s">
        <v>1461</v>
      </c>
      <c r="N267" s="9">
        <f>CHOOSE(MATCH(L267,{"FC","PC","NC","N/A"},0),2,1,0,0)</f>
        <v>1</v>
      </c>
      <c r="O267" s="6"/>
    </row>
    <row r="268" spans="1:15" ht="409.5" x14ac:dyDescent="0.25">
      <c r="A268" s="6"/>
      <c r="B268" s="9" t="s">
        <v>46</v>
      </c>
      <c r="C268" s="9"/>
      <c r="D268" s="9" t="s">
        <v>1160</v>
      </c>
      <c r="E268" s="6" t="s">
        <v>1161</v>
      </c>
      <c r="F268" s="9" t="s">
        <v>41</v>
      </c>
      <c r="G268" s="9">
        <v>2</v>
      </c>
      <c r="H268" s="12" t="s">
        <v>1162</v>
      </c>
      <c r="I268" s="12" t="s">
        <v>1163</v>
      </c>
      <c r="J268" s="12" t="s">
        <v>1164</v>
      </c>
      <c r="K268" s="6" t="s">
        <v>1165</v>
      </c>
      <c r="L268" s="9" t="s">
        <v>1458</v>
      </c>
      <c r="M268" s="6" t="s">
        <v>1461</v>
      </c>
      <c r="N268" s="9">
        <f>CHOOSE(MATCH(L268,{"FC","PC","NC","N/A"},0),2,1,0,0)</f>
        <v>1</v>
      </c>
      <c r="O268" s="6"/>
    </row>
    <row r="269" spans="1:15" ht="409.5" x14ac:dyDescent="0.25">
      <c r="A269" s="6"/>
      <c r="B269" s="9" t="s">
        <v>46</v>
      </c>
      <c r="C269" s="9"/>
      <c r="D269" s="9" t="s">
        <v>1166</v>
      </c>
      <c r="E269" s="6" t="s">
        <v>1167</v>
      </c>
      <c r="F269" s="9" t="s">
        <v>41</v>
      </c>
      <c r="G269" s="9">
        <v>2</v>
      </c>
      <c r="H269" s="12" t="s">
        <v>1168</v>
      </c>
      <c r="I269" s="12" t="s">
        <v>1169</v>
      </c>
      <c r="J269" s="12" t="s">
        <v>1170</v>
      </c>
      <c r="K269" s="6" t="s">
        <v>1171</v>
      </c>
      <c r="L269" s="9" t="s">
        <v>1458</v>
      </c>
      <c r="M269" s="6" t="s">
        <v>1461</v>
      </c>
      <c r="N269" s="9">
        <f>CHOOSE(MATCH(L269,{"FC","PC","NC","N/A"},0),2,1,0,0)</f>
        <v>1</v>
      </c>
      <c r="O269" s="6"/>
    </row>
    <row r="270" spans="1:15" ht="30" x14ac:dyDescent="0.25">
      <c r="A270" s="5"/>
      <c r="B270" s="8"/>
      <c r="C270" s="8"/>
      <c r="D270" s="8">
        <v>9.4</v>
      </c>
      <c r="E270" s="5" t="s">
        <v>1172</v>
      </c>
      <c r="F270" s="8"/>
      <c r="G270" s="8"/>
      <c r="H270" s="11"/>
      <c r="I270" s="11"/>
      <c r="J270" s="11"/>
      <c r="K270" s="5"/>
      <c r="L270" s="8"/>
      <c r="M270" s="5"/>
      <c r="N270" s="8"/>
      <c r="O270" s="5"/>
    </row>
    <row r="271" spans="1:15" ht="30" x14ac:dyDescent="0.25">
      <c r="A271" s="5"/>
      <c r="B271" s="8"/>
      <c r="C271" s="8"/>
      <c r="D271" s="8" t="s">
        <v>1173</v>
      </c>
      <c r="E271" s="5" t="s">
        <v>1174</v>
      </c>
      <c r="F271" s="8"/>
      <c r="G271" s="8"/>
      <c r="H271" s="11"/>
      <c r="I271" s="11"/>
      <c r="J271" s="11"/>
      <c r="K271" s="5"/>
      <c r="L271" s="8"/>
      <c r="M271" s="5"/>
      <c r="N271" s="8"/>
      <c r="O271" s="5"/>
    </row>
    <row r="272" spans="1:15" ht="409.5" x14ac:dyDescent="0.25">
      <c r="A272" s="6"/>
      <c r="B272" s="9" t="s">
        <v>46</v>
      </c>
      <c r="C272" s="9" t="s">
        <v>69</v>
      </c>
      <c r="D272" s="9" t="s">
        <v>1175</v>
      </c>
      <c r="E272" s="6" t="s">
        <v>1176</v>
      </c>
      <c r="F272" s="9" t="s">
        <v>41</v>
      </c>
      <c r="G272" s="9">
        <v>1</v>
      </c>
      <c r="H272" s="12" t="s">
        <v>1177</v>
      </c>
      <c r="I272" s="12" t="s">
        <v>1178</v>
      </c>
      <c r="J272" s="12" t="s">
        <v>1179</v>
      </c>
      <c r="K272" s="6" t="s">
        <v>1180</v>
      </c>
      <c r="L272" s="9" t="s">
        <v>1458</v>
      </c>
      <c r="M272" s="6" t="s">
        <v>1461</v>
      </c>
      <c r="N272" s="9">
        <f>CHOOSE(MATCH(L272,{"FC","PC","NC","N/A"},0),2,1,0,0)</f>
        <v>1</v>
      </c>
      <c r="O272" s="6"/>
    </row>
    <row r="273" spans="1:15" ht="45" x14ac:dyDescent="0.25">
      <c r="A273" s="5"/>
      <c r="B273" s="8"/>
      <c r="C273" s="8"/>
      <c r="D273" s="8" t="s">
        <v>1181</v>
      </c>
      <c r="E273" s="5" t="s">
        <v>1182</v>
      </c>
      <c r="F273" s="8"/>
      <c r="G273" s="8"/>
      <c r="H273" s="11"/>
      <c r="I273" s="11"/>
      <c r="J273" s="11"/>
      <c r="K273" s="5"/>
      <c r="L273" s="8"/>
      <c r="M273" s="5"/>
      <c r="N273" s="8"/>
      <c r="O273" s="5"/>
    </row>
    <row r="274" spans="1:15" ht="409.5" x14ac:dyDescent="0.25">
      <c r="A274" s="6"/>
      <c r="B274" s="9" t="s">
        <v>46</v>
      </c>
      <c r="C274" s="9"/>
      <c r="D274" s="9" t="s">
        <v>1183</v>
      </c>
      <c r="E274" s="6" t="s">
        <v>1184</v>
      </c>
      <c r="F274" s="9" t="s">
        <v>41</v>
      </c>
      <c r="G274" s="9">
        <v>1</v>
      </c>
      <c r="H274" s="12" t="s">
        <v>1185</v>
      </c>
      <c r="I274" s="12" t="s">
        <v>1186</v>
      </c>
      <c r="J274" s="12" t="s">
        <v>1187</v>
      </c>
      <c r="K274" s="6" t="s">
        <v>1188</v>
      </c>
      <c r="L274" s="9" t="s">
        <v>1458</v>
      </c>
      <c r="M274" s="6" t="s">
        <v>1461</v>
      </c>
      <c r="N274" s="9">
        <f>CHOOSE(MATCH(L274,{"FC","PC","NC","N/A"},0),2,1,0,0)</f>
        <v>1</v>
      </c>
      <c r="O274" s="6"/>
    </row>
    <row r="275" spans="1:15" ht="210" x14ac:dyDescent="0.25">
      <c r="A275" s="6"/>
      <c r="B275" s="9" t="s">
        <v>46</v>
      </c>
      <c r="C275" s="9"/>
      <c r="D275" s="9" t="s">
        <v>1189</v>
      </c>
      <c r="E275" s="6" t="s">
        <v>1190</v>
      </c>
      <c r="F275" s="9" t="s">
        <v>41</v>
      </c>
      <c r="G275" s="9">
        <v>2</v>
      </c>
      <c r="H275" s="12" t="s">
        <v>1191</v>
      </c>
      <c r="I275" s="12" t="s">
        <v>1192</v>
      </c>
      <c r="J275" s="12" t="s">
        <v>1193</v>
      </c>
      <c r="K275" s="6" t="s">
        <v>1194</v>
      </c>
      <c r="L275" s="9" t="s">
        <v>1458</v>
      </c>
      <c r="M275" s="6" t="s">
        <v>1461</v>
      </c>
      <c r="N275" s="9">
        <f>CHOOSE(MATCH(L275,{"FC","PC","NC","N/A"},0),2,1,0,0)</f>
        <v>1</v>
      </c>
      <c r="O275" s="6"/>
    </row>
    <row r="276" spans="1:15" ht="30" x14ac:dyDescent="0.25">
      <c r="A276" s="5"/>
      <c r="B276" s="8"/>
      <c r="C276" s="8"/>
      <c r="D276" s="8">
        <v>9.5</v>
      </c>
      <c r="E276" s="5" t="s">
        <v>1195</v>
      </c>
      <c r="F276" s="8"/>
      <c r="G276" s="8"/>
      <c r="H276" s="11"/>
      <c r="I276" s="11"/>
      <c r="J276" s="11"/>
      <c r="K276" s="5"/>
      <c r="L276" s="8"/>
      <c r="M276" s="5"/>
      <c r="N276" s="8"/>
      <c r="O276" s="5"/>
    </row>
    <row r="277" spans="1:15" ht="120" x14ac:dyDescent="0.25">
      <c r="A277" s="5"/>
      <c r="B277" s="8"/>
      <c r="C277" s="8"/>
      <c r="D277" s="8" t="s">
        <v>1196</v>
      </c>
      <c r="E277" s="5" t="s">
        <v>1197</v>
      </c>
      <c r="F277" s="8"/>
      <c r="G277" s="8"/>
      <c r="H277" s="11"/>
      <c r="I277" s="11"/>
      <c r="J277" s="11"/>
      <c r="K277" s="5"/>
      <c r="L277" s="8"/>
      <c r="M277" s="5"/>
      <c r="N277" s="8"/>
      <c r="O277" s="5"/>
    </row>
    <row r="278" spans="1:15" ht="345" x14ac:dyDescent="0.25">
      <c r="A278" s="6"/>
      <c r="B278" s="9" t="s">
        <v>46</v>
      </c>
      <c r="C278" s="9"/>
      <c r="D278" s="9" t="s">
        <v>1198</v>
      </c>
      <c r="E278" s="6" t="s">
        <v>1199</v>
      </c>
      <c r="F278" s="9" t="s">
        <v>41</v>
      </c>
      <c r="G278" s="9">
        <v>2</v>
      </c>
      <c r="H278" s="12" t="s">
        <v>1200</v>
      </c>
      <c r="I278" s="12" t="s">
        <v>1201</v>
      </c>
      <c r="J278" s="12" t="s">
        <v>1202</v>
      </c>
      <c r="K278" s="6" t="s">
        <v>1203</v>
      </c>
      <c r="L278" s="9" t="s">
        <v>1458</v>
      </c>
      <c r="M278" s="6" t="s">
        <v>1461</v>
      </c>
      <c r="N278" s="9">
        <f>CHOOSE(MATCH(L278,{"FC","PC","NC","N/A"},0),2,1,0,0)</f>
        <v>1</v>
      </c>
      <c r="O278" s="6"/>
    </row>
    <row r="279" spans="1:15" ht="409.5" x14ac:dyDescent="0.25">
      <c r="A279" s="6"/>
      <c r="B279" s="9" t="s">
        <v>46</v>
      </c>
      <c r="C279" s="9"/>
      <c r="D279" s="9" t="s">
        <v>1204</v>
      </c>
      <c r="E279" s="6" t="s">
        <v>1205</v>
      </c>
      <c r="F279" s="9" t="s">
        <v>41</v>
      </c>
      <c r="G279" s="9">
        <v>1</v>
      </c>
      <c r="H279" s="12" t="s">
        <v>1206</v>
      </c>
      <c r="I279" s="12" t="s">
        <v>1207</v>
      </c>
      <c r="J279" s="12" t="s">
        <v>1208</v>
      </c>
      <c r="K279" s="6" t="s">
        <v>1209</v>
      </c>
      <c r="L279" s="9" t="s">
        <v>1458</v>
      </c>
      <c r="M279" s="6" t="s">
        <v>1461</v>
      </c>
      <c r="N279" s="9">
        <f>CHOOSE(MATCH(L279,{"FC","PC","NC","N/A"},0),2,1,0,0)</f>
        <v>1</v>
      </c>
      <c r="O279" s="6"/>
    </row>
    <row r="280" spans="1:15" ht="409.5" x14ac:dyDescent="0.25">
      <c r="A280" s="6"/>
      <c r="B280" s="9" t="s">
        <v>46</v>
      </c>
      <c r="C280" s="9"/>
      <c r="D280" s="9" t="s">
        <v>1210</v>
      </c>
      <c r="E280" s="6" t="s">
        <v>1211</v>
      </c>
      <c r="F280" s="9" t="s">
        <v>41</v>
      </c>
      <c r="G280" s="9">
        <v>2</v>
      </c>
      <c r="H280" s="12" t="s">
        <v>1212</v>
      </c>
      <c r="I280" s="12" t="s">
        <v>1213</v>
      </c>
      <c r="J280" s="12" t="s">
        <v>1214</v>
      </c>
      <c r="K280" s="6" t="s">
        <v>1215</v>
      </c>
      <c r="L280" s="9" t="s">
        <v>1459</v>
      </c>
      <c r="M280" s="6" t="s">
        <v>1461</v>
      </c>
      <c r="N280" s="9">
        <f>CHOOSE(MATCH(L280,{"FC","PC","NC","N/A"},0),2,1,0,0)</f>
        <v>0</v>
      </c>
      <c r="O280" s="6"/>
    </row>
    <row r="281" spans="1:15" ht="360" x14ac:dyDescent="0.25">
      <c r="A281" s="6"/>
      <c r="B281" s="9" t="s">
        <v>38</v>
      </c>
      <c r="C281" s="9"/>
      <c r="D281" s="9" t="s">
        <v>1216</v>
      </c>
      <c r="E281" s="6" t="s">
        <v>1217</v>
      </c>
      <c r="F281" s="9" t="s">
        <v>41</v>
      </c>
      <c r="G281" s="9">
        <v>3</v>
      </c>
      <c r="H281" s="12" t="s">
        <v>1218</v>
      </c>
      <c r="I281" s="12" t="s">
        <v>1219</v>
      </c>
      <c r="J281" s="12" t="s">
        <v>1220</v>
      </c>
      <c r="K281" s="6" t="s">
        <v>1221</v>
      </c>
      <c r="L281" s="9" t="s">
        <v>1457</v>
      </c>
      <c r="M281" s="6" t="s">
        <v>1461</v>
      </c>
      <c r="N281" s="9">
        <f>CHOOSE(MATCH(L281,{"FC","PC","NC","N/A"},0),2,1,0,0)</f>
        <v>2</v>
      </c>
      <c r="O281" s="6"/>
    </row>
    <row r="282" spans="1:15" ht="300" x14ac:dyDescent="0.25">
      <c r="A282" s="6"/>
      <c r="B282" s="9" t="s">
        <v>38</v>
      </c>
      <c r="C282" s="9"/>
      <c r="D282" s="9" t="s">
        <v>1222</v>
      </c>
      <c r="E282" s="6" t="s">
        <v>1223</v>
      </c>
      <c r="F282" s="9" t="s">
        <v>41</v>
      </c>
      <c r="G282" s="9">
        <v>3</v>
      </c>
      <c r="H282" s="12" t="s">
        <v>1224</v>
      </c>
      <c r="I282" s="12" t="s">
        <v>1225</v>
      </c>
      <c r="J282" s="12" t="s">
        <v>1226</v>
      </c>
      <c r="K282" s="6" t="s">
        <v>1227</v>
      </c>
      <c r="L282" s="9" t="s">
        <v>1457</v>
      </c>
      <c r="M282" s="6" t="s">
        <v>1461</v>
      </c>
      <c r="N282" s="9">
        <f>CHOOSE(MATCH(L282,{"FC","PC","NC","N/A"},0),2,1,0,0)</f>
        <v>2</v>
      </c>
      <c r="O282" s="6"/>
    </row>
    <row r="283" spans="1:15" x14ac:dyDescent="0.25">
      <c r="A283" s="5"/>
      <c r="B283" s="8"/>
      <c r="C283" s="8"/>
      <c r="D283" s="8">
        <v>9.6</v>
      </c>
      <c r="E283" s="5" t="s">
        <v>1228</v>
      </c>
      <c r="F283" s="8"/>
      <c r="G283" s="8"/>
      <c r="H283" s="11"/>
      <c r="I283" s="11"/>
      <c r="J283" s="11"/>
      <c r="K283" s="5"/>
      <c r="L283" s="8"/>
      <c r="M283" s="5"/>
      <c r="N283" s="8"/>
      <c r="O283" s="5"/>
    </row>
    <row r="284" spans="1:15" ht="60" x14ac:dyDescent="0.25">
      <c r="A284" s="5"/>
      <c r="B284" s="8"/>
      <c r="C284" s="8"/>
      <c r="D284" s="8" t="s">
        <v>1229</v>
      </c>
      <c r="E284" s="5" t="s">
        <v>1230</v>
      </c>
      <c r="F284" s="8"/>
      <c r="G284" s="8"/>
      <c r="H284" s="11"/>
      <c r="I284" s="11"/>
      <c r="J284" s="11"/>
      <c r="K284" s="5"/>
      <c r="L284" s="8"/>
      <c r="M284" s="5"/>
      <c r="N284" s="8"/>
      <c r="O284" s="5"/>
    </row>
    <row r="285" spans="1:15" ht="409.5" x14ac:dyDescent="0.25">
      <c r="A285" s="6"/>
      <c r="B285" s="9" t="s">
        <v>46</v>
      </c>
      <c r="C285" s="9"/>
      <c r="D285" s="9" t="s">
        <v>1231</v>
      </c>
      <c r="E285" s="6" t="s">
        <v>1232</v>
      </c>
      <c r="F285" s="9" t="s">
        <v>41</v>
      </c>
      <c r="G285" s="9">
        <v>3</v>
      </c>
      <c r="H285" s="12" t="s">
        <v>1233</v>
      </c>
      <c r="I285" s="12" t="s">
        <v>1234</v>
      </c>
      <c r="J285" s="12" t="s">
        <v>1235</v>
      </c>
      <c r="K285" s="6" t="s">
        <v>1236</v>
      </c>
      <c r="L285" s="9" t="s">
        <v>1457</v>
      </c>
      <c r="M285" s="6" t="s">
        <v>1461</v>
      </c>
      <c r="N285" s="9">
        <f>CHOOSE(MATCH(L285,{"FC","PC","NC","N/A"},0),2,1,0,0)</f>
        <v>2</v>
      </c>
      <c r="O285" s="6"/>
    </row>
    <row r="286" spans="1:15" ht="409.5" x14ac:dyDescent="0.25">
      <c r="A286" s="6"/>
      <c r="B286" s="9" t="s">
        <v>46</v>
      </c>
      <c r="C286" s="9"/>
      <c r="D286" s="9" t="s">
        <v>1237</v>
      </c>
      <c r="E286" s="6" t="s">
        <v>1238</v>
      </c>
      <c r="F286" s="9" t="s">
        <v>41</v>
      </c>
      <c r="G286" s="9">
        <v>3</v>
      </c>
      <c r="H286" s="12" t="s">
        <v>1239</v>
      </c>
      <c r="I286" s="12" t="s">
        <v>1240</v>
      </c>
      <c r="J286" s="12" t="s">
        <v>1241</v>
      </c>
      <c r="K286" s="6" t="s">
        <v>1242</v>
      </c>
      <c r="L286" s="9" t="s">
        <v>1457</v>
      </c>
      <c r="M286" s="6" t="s">
        <v>1461</v>
      </c>
      <c r="N286" s="9">
        <f>CHOOSE(MATCH(L286,{"FC","PC","NC","N/A"},0),2,1,0,0)</f>
        <v>2</v>
      </c>
      <c r="O286" s="6"/>
    </row>
    <row r="287" spans="1:15" ht="409.5" x14ac:dyDescent="0.25">
      <c r="A287" s="6"/>
      <c r="B287" s="9" t="s">
        <v>46</v>
      </c>
      <c r="C287" s="9"/>
      <c r="D287" s="9" t="s">
        <v>1243</v>
      </c>
      <c r="E287" s="6" t="s">
        <v>1244</v>
      </c>
      <c r="F287" s="9" t="s">
        <v>41</v>
      </c>
      <c r="G287" s="9">
        <v>2</v>
      </c>
      <c r="H287" s="12" t="s">
        <v>1245</v>
      </c>
      <c r="I287" s="12" t="s">
        <v>1246</v>
      </c>
      <c r="J287" s="12" t="s">
        <v>1247</v>
      </c>
      <c r="K287" s="6" t="s">
        <v>1248</v>
      </c>
      <c r="L287" s="9" t="s">
        <v>1460</v>
      </c>
      <c r="M287" s="6" t="s">
        <v>1461</v>
      </c>
      <c r="N287" s="9">
        <f>CHOOSE(MATCH(L287,{"FC","PC","NC","N/A"},0),2,1,0,0)</f>
        <v>0</v>
      </c>
      <c r="O287" s="6"/>
    </row>
    <row r="288" spans="1:15" ht="150" x14ac:dyDescent="0.25">
      <c r="A288" s="6"/>
      <c r="B288" s="9" t="s">
        <v>46</v>
      </c>
      <c r="C288" s="9"/>
      <c r="D288" s="9" t="s">
        <v>1249</v>
      </c>
      <c r="E288" s="6" t="s">
        <v>1250</v>
      </c>
      <c r="F288" s="9" t="s">
        <v>41</v>
      </c>
      <c r="G288" s="9">
        <v>2</v>
      </c>
      <c r="H288" s="12" t="s">
        <v>1251</v>
      </c>
      <c r="I288" s="12" t="s">
        <v>1252</v>
      </c>
      <c r="J288" s="12" t="s">
        <v>1253</v>
      </c>
      <c r="K288" s="6" t="s">
        <v>1254</v>
      </c>
      <c r="L288" s="9" t="s">
        <v>1460</v>
      </c>
      <c r="M288" s="6" t="s">
        <v>1461</v>
      </c>
      <c r="N288" s="9">
        <f>CHOOSE(MATCH(L288,{"FC","PC","NC","N/A"},0),2,1,0,0)</f>
        <v>0</v>
      </c>
      <c r="O288" s="6"/>
    </row>
    <row r="289" spans="1:15" ht="330" x14ac:dyDescent="0.25">
      <c r="A289" s="6"/>
      <c r="B289" s="9" t="s">
        <v>38</v>
      </c>
      <c r="C289" s="9"/>
      <c r="D289" s="9" t="s">
        <v>1255</v>
      </c>
      <c r="E289" s="6" t="s">
        <v>1256</v>
      </c>
      <c r="F289" s="9" t="s">
        <v>41</v>
      </c>
      <c r="G289" s="9">
        <v>3</v>
      </c>
      <c r="H289" s="12" t="s">
        <v>1257</v>
      </c>
      <c r="I289" s="12" t="s">
        <v>1258</v>
      </c>
      <c r="J289" s="12" t="s">
        <v>1259</v>
      </c>
      <c r="K289" s="6" t="s">
        <v>1260</v>
      </c>
      <c r="L289" s="9" t="s">
        <v>1460</v>
      </c>
      <c r="M289" s="6" t="s">
        <v>1461</v>
      </c>
      <c r="N289" s="9">
        <f>CHOOSE(MATCH(L289,{"FC","PC","NC","N/A"},0),2,1,0,0)</f>
        <v>0</v>
      </c>
      <c r="O289" s="6"/>
    </row>
    <row r="290" spans="1:15" ht="165" x14ac:dyDescent="0.25">
      <c r="A290" s="6"/>
      <c r="B290" s="9" t="s">
        <v>46</v>
      </c>
      <c r="C290" s="9"/>
      <c r="D290" s="9" t="s">
        <v>1261</v>
      </c>
      <c r="E290" s="6" t="s">
        <v>1262</v>
      </c>
      <c r="F290" s="9" t="s">
        <v>41</v>
      </c>
      <c r="G290" s="9">
        <v>3</v>
      </c>
      <c r="H290" s="12" t="s">
        <v>1263</v>
      </c>
      <c r="I290" s="12" t="s">
        <v>1264</v>
      </c>
      <c r="J290" s="12" t="s">
        <v>1265</v>
      </c>
      <c r="K290" s="6" t="s">
        <v>1266</v>
      </c>
      <c r="L290" s="9" t="s">
        <v>1460</v>
      </c>
      <c r="M290" s="6" t="s">
        <v>1461</v>
      </c>
      <c r="N290" s="9">
        <f>CHOOSE(MATCH(L290,{"FC","PC","NC","N/A"},0),2,1,0,0)</f>
        <v>0</v>
      </c>
      <c r="O290" s="6"/>
    </row>
    <row r="291" spans="1:15" ht="90" x14ac:dyDescent="0.25">
      <c r="A291" s="5"/>
      <c r="B291" s="8"/>
      <c r="C291" s="8"/>
      <c r="D291" s="8" t="s">
        <v>1267</v>
      </c>
      <c r="E291" s="5" t="s">
        <v>1268</v>
      </c>
      <c r="F291" s="8"/>
      <c r="G291" s="8"/>
      <c r="H291" s="11"/>
      <c r="I291" s="11"/>
      <c r="J291" s="11"/>
      <c r="K291" s="5"/>
      <c r="L291" s="8"/>
      <c r="M291" s="5"/>
      <c r="N291" s="8"/>
      <c r="O291" s="5"/>
    </row>
    <row r="292" spans="1:15" ht="210" x14ac:dyDescent="0.25">
      <c r="A292" s="6"/>
      <c r="B292" s="9" t="s">
        <v>46</v>
      </c>
      <c r="C292" s="9"/>
      <c r="D292" s="9" t="s">
        <v>1269</v>
      </c>
      <c r="E292" s="6" t="s">
        <v>1270</v>
      </c>
      <c r="F292" s="9" t="s">
        <v>41</v>
      </c>
      <c r="G292" s="9">
        <v>3</v>
      </c>
      <c r="H292" s="12" t="s">
        <v>1271</v>
      </c>
      <c r="I292" s="12" t="s">
        <v>1272</v>
      </c>
      <c r="J292" s="12" t="s">
        <v>1273</v>
      </c>
      <c r="K292" s="6" t="s">
        <v>1274</v>
      </c>
      <c r="L292" s="9" t="s">
        <v>1460</v>
      </c>
      <c r="M292" s="6" t="s">
        <v>1461</v>
      </c>
      <c r="N292" s="9">
        <f>CHOOSE(MATCH(L292,{"FC","PC","NC","N/A"},0),2,1,0,0)</f>
        <v>0</v>
      </c>
      <c r="O292" s="6"/>
    </row>
    <row r="293" spans="1:15" ht="195" x14ac:dyDescent="0.25">
      <c r="A293" s="6"/>
      <c r="B293" s="9" t="s">
        <v>46</v>
      </c>
      <c r="C293" s="9"/>
      <c r="D293" s="9" t="s">
        <v>1275</v>
      </c>
      <c r="E293" s="6" t="s">
        <v>1276</v>
      </c>
      <c r="F293" s="9" t="s">
        <v>41</v>
      </c>
      <c r="G293" s="9">
        <v>3</v>
      </c>
      <c r="H293" s="12" t="s">
        <v>1277</v>
      </c>
      <c r="I293" s="12" t="s">
        <v>1278</v>
      </c>
      <c r="J293" s="12" t="s">
        <v>1279</v>
      </c>
      <c r="K293" s="6" t="s">
        <v>1280</v>
      </c>
      <c r="L293" s="9" t="s">
        <v>1460</v>
      </c>
      <c r="M293" s="6" t="s">
        <v>1461</v>
      </c>
      <c r="N293" s="9">
        <f>CHOOSE(MATCH(L293,{"FC","PC","NC","N/A"},0),2,1,0,0)</f>
        <v>0</v>
      </c>
      <c r="O293" s="6"/>
    </row>
    <row r="294" spans="1:15" ht="105" x14ac:dyDescent="0.25">
      <c r="A294" s="6"/>
      <c r="B294" s="9" t="s">
        <v>46</v>
      </c>
      <c r="C294" s="9"/>
      <c r="D294" s="9" t="s">
        <v>1281</v>
      </c>
      <c r="E294" s="6" t="s">
        <v>1282</v>
      </c>
      <c r="F294" s="9" t="s">
        <v>41</v>
      </c>
      <c r="G294" s="9">
        <v>2</v>
      </c>
      <c r="H294" s="12" t="s">
        <v>1283</v>
      </c>
      <c r="I294" s="12" t="s">
        <v>1284</v>
      </c>
      <c r="J294" s="12" t="s">
        <v>1285</v>
      </c>
      <c r="K294" s="6" t="s">
        <v>1286</v>
      </c>
      <c r="L294" s="9" t="s">
        <v>1460</v>
      </c>
      <c r="M294" s="6" t="s">
        <v>1461</v>
      </c>
      <c r="N294" s="9">
        <f>CHOOSE(MATCH(L294,{"FC","PC","NC","N/A"},0),2,1,0,0)</f>
        <v>0</v>
      </c>
      <c r="O294" s="6"/>
    </row>
    <row r="295" spans="1:15" ht="225" x14ac:dyDescent="0.25">
      <c r="A295" s="6"/>
      <c r="B295" s="9" t="s">
        <v>46</v>
      </c>
      <c r="C295" s="9"/>
      <c r="D295" s="9" t="s">
        <v>1287</v>
      </c>
      <c r="E295" s="6" t="s">
        <v>1288</v>
      </c>
      <c r="F295" s="9" t="s">
        <v>41</v>
      </c>
      <c r="G295" s="9">
        <v>3</v>
      </c>
      <c r="H295" s="12" t="s">
        <v>1289</v>
      </c>
      <c r="I295" s="12" t="s">
        <v>1290</v>
      </c>
      <c r="J295" s="12" t="s">
        <v>1291</v>
      </c>
      <c r="K295" s="6" t="s">
        <v>1292</v>
      </c>
      <c r="L295" s="9" t="s">
        <v>1460</v>
      </c>
      <c r="M295" s="6" t="s">
        <v>1461</v>
      </c>
      <c r="N295" s="9">
        <f>CHOOSE(MATCH(L295,{"FC","PC","NC","N/A"},0),2,1,0,0)</f>
        <v>0</v>
      </c>
      <c r="O295" s="6"/>
    </row>
    <row r="296" spans="1:15" ht="135" x14ac:dyDescent="0.25">
      <c r="A296" s="6"/>
      <c r="B296" s="9" t="s">
        <v>46</v>
      </c>
      <c r="C296" s="9"/>
      <c r="D296" s="9" t="s">
        <v>1293</v>
      </c>
      <c r="E296" s="6" t="s">
        <v>1294</v>
      </c>
      <c r="F296" s="9" t="s">
        <v>41</v>
      </c>
      <c r="G296" s="9">
        <v>1</v>
      </c>
      <c r="H296" s="12" t="s">
        <v>1295</v>
      </c>
      <c r="I296" s="12" t="s">
        <v>1296</v>
      </c>
      <c r="J296" s="12" t="s">
        <v>1297</v>
      </c>
      <c r="K296" s="6" t="s">
        <v>1298</v>
      </c>
      <c r="L296" s="9" t="s">
        <v>1460</v>
      </c>
      <c r="M296" s="6" t="s">
        <v>1461</v>
      </c>
      <c r="N296" s="9">
        <f>CHOOSE(MATCH(L296,{"FC","PC","NC","N/A"},0),2,1,0,0)</f>
        <v>0</v>
      </c>
      <c r="O296" s="6"/>
    </row>
    <row r="297" spans="1:15" ht="105" x14ac:dyDescent="0.25">
      <c r="A297" s="5"/>
      <c r="B297" s="8"/>
      <c r="C297" s="8"/>
      <c r="D297" s="8" t="s">
        <v>1299</v>
      </c>
      <c r="E297" s="5" t="s">
        <v>1300</v>
      </c>
      <c r="F297" s="8"/>
      <c r="G297" s="8"/>
      <c r="H297" s="11"/>
      <c r="I297" s="11"/>
      <c r="J297" s="11"/>
      <c r="K297" s="5"/>
      <c r="L297" s="8"/>
      <c r="M297" s="5"/>
      <c r="N297" s="8"/>
      <c r="O297" s="5"/>
    </row>
    <row r="298" spans="1:15" ht="120" x14ac:dyDescent="0.25">
      <c r="A298" s="6"/>
      <c r="B298" s="9" t="s">
        <v>46</v>
      </c>
      <c r="C298" s="9"/>
      <c r="D298" s="9" t="s">
        <v>1301</v>
      </c>
      <c r="E298" s="6" t="s">
        <v>1302</v>
      </c>
      <c r="F298" s="9" t="s">
        <v>41</v>
      </c>
      <c r="G298" s="9">
        <v>3</v>
      </c>
      <c r="H298" s="12" t="s">
        <v>1303</v>
      </c>
      <c r="I298" s="12" t="s">
        <v>1304</v>
      </c>
      <c r="J298" s="12" t="s">
        <v>1305</v>
      </c>
      <c r="K298" s="6" t="s">
        <v>1306</v>
      </c>
      <c r="L298" s="9" t="s">
        <v>1460</v>
      </c>
      <c r="M298" s="6" t="s">
        <v>1461</v>
      </c>
      <c r="N298" s="9">
        <f>CHOOSE(MATCH(L298,{"FC","PC","NC","N/A"},0),2,1,0,0)</f>
        <v>0</v>
      </c>
      <c r="O298" s="6"/>
    </row>
    <row r="299" spans="1:15" ht="120" x14ac:dyDescent="0.25">
      <c r="A299" s="6"/>
      <c r="B299" s="9" t="s">
        <v>46</v>
      </c>
      <c r="C299" s="9"/>
      <c r="D299" s="9" t="s">
        <v>1307</v>
      </c>
      <c r="E299" s="6" t="s">
        <v>1308</v>
      </c>
      <c r="F299" s="9" t="s">
        <v>41</v>
      </c>
      <c r="G299" s="9">
        <v>3</v>
      </c>
      <c r="H299" s="12" t="s">
        <v>1309</v>
      </c>
      <c r="I299" s="12" t="s">
        <v>1310</v>
      </c>
      <c r="J299" s="12" t="s">
        <v>1311</v>
      </c>
      <c r="K299" s="6" t="s">
        <v>1312</v>
      </c>
      <c r="L299" s="9" t="s">
        <v>1460</v>
      </c>
      <c r="M299" s="6" t="s">
        <v>1461</v>
      </c>
      <c r="N299" s="9">
        <f>CHOOSE(MATCH(L299,{"FC","PC","NC","N/A"},0),2,1,0,0)</f>
        <v>0</v>
      </c>
      <c r="O299" s="6"/>
    </row>
    <row r="300" spans="1:15" ht="180" x14ac:dyDescent="0.25">
      <c r="A300" s="6"/>
      <c r="B300" s="9" t="s">
        <v>46</v>
      </c>
      <c r="C300" s="9"/>
      <c r="D300" s="9" t="s">
        <v>1313</v>
      </c>
      <c r="E300" s="6" t="s">
        <v>1314</v>
      </c>
      <c r="F300" s="9" t="s">
        <v>41</v>
      </c>
      <c r="G300" s="9">
        <v>3</v>
      </c>
      <c r="H300" s="12" t="s">
        <v>1315</v>
      </c>
      <c r="I300" s="12" t="s">
        <v>1316</v>
      </c>
      <c r="J300" s="12" t="s">
        <v>1317</v>
      </c>
      <c r="K300" s="6" t="s">
        <v>1318</v>
      </c>
      <c r="L300" s="9" t="s">
        <v>1460</v>
      </c>
      <c r="M300" s="6" t="s">
        <v>1461</v>
      </c>
      <c r="N300" s="9">
        <f>CHOOSE(MATCH(L300,{"FC","PC","NC","N/A"},0),2,1,0,0)</f>
        <v>0</v>
      </c>
      <c r="O300" s="6"/>
    </row>
    <row r="301" spans="1:15" ht="30" x14ac:dyDescent="0.25">
      <c r="A301" s="5"/>
      <c r="B301" s="8"/>
      <c r="C301" s="8"/>
      <c r="D301" s="8">
        <v>9.6999999999999993</v>
      </c>
      <c r="E301" s="5" t="s">
        <v>1319</v>
      </c>
      <c r="F301" s="8"/>
      <c r="G301" s="8"/>
      <c r="H301" s="11"/>
      <c r="I301" s="11"/>
      <c r="J301" s="11"/>
      <c r="K301" s="5"/>
      <c r="L301" s="8"/>
      <c r="M301" s="5"/>
      <c r="N301" s="8"/>
      <c r="O301" s="5"/>
    </row>
    <row r="302" spans="1:15" ht="30" x14ac:dyDescent="0.25">
      <c r="A302" s="5"/>
      <c r="B302" s="8"/>
      <c r="C302" s="8"/>
      <c r="D302" s="8" t="s">
        <v>1320</v>
      </c>
      <c r="E302" s="5" t="s">
        <v>1321</v>
      </c>
      <c r="F302" s="8"/>
      <c r="G302" s="8"/>
      <c r="H302" s="11"/>
      <c r="I302" s="11"/>
      <c r="J302" s="11"/>
      <c r="K302" s="5"/>
      <c r="L302" s="8"/>
      <c r="M302" s="5"/>
      <c r="N302" s="8"/>
      <c r="O302" s="5"/>
    </row>
    <row r="303" spans="1:15" ht="409.5" x14ac:dyDescent="0.25">
      <c r="A303" s="6"/>
      <c r="B303" s="9" t="s">
        <v>46</v>
      </c>
      <c r="C303" s="9" t="s">
        <v>69</v>
      </c>
      <c r="D303" s="9" t="s">
        <v>1322</v>
      </c>
      <c r="E303" s="6" t="s">
        <v>1323</v>
      </c>
      <c r="F303" s="9" t="s">
        <v>41</v>
      </c>
      <c r="G303" s="9">
        <v>2</v>
      </c>
      <c r="H303" s="12" t="s">
        <v>1324</v>
      </c>
      <c r="I303" s="12" t="s">
        <v>1325</v>
      </c>
      <c r="J303" s="12" t="s">
        <v>1326</v>
      </c>
      <c r="K303" s="6" t="s">
        <v>1327</v>
      </c>
      <c r="L303" s="9" t="s">
        <v>1457</v>
      </c>
      <c r="M303" s="6" t="s">
        <v>1461</v>
      </c>
      <c r="N303" s="9">
        <f>CHOOSE(MATCH(L303,{"FC","PC","NC","N/A"},0),2,1,0,0)</f>
        <v>2</v>
      </c>
      <c r="O303" s="6"/>
    </row>
    <row r="304" spans="1:15" ht="409.5" x14ac:dyDescent="0.25">
      <c r="A304" s="6"/>
      <c r="B304" s="9" t="s">
        <v>46</v>
      </c>
      <c r="C304" s="9" t="s">
        <v>69</v>
      </c>
      <c r="D304" s="9" t="s">
        <v>1328</v>
      </c>
      <c r="E304" s="6" t="s">
        <v>1329</v>
      </c>
      <c r="F304" s="9" t="s">
        <v>41</v>
      </c>
      <c r="G304" s="9">
        <v>3</v>
      </c>
      <c r="H304" s="12" t="s">
        <v>1330</v>
      </c>
      <c r="I304" s="12" t="s">
        <v>1331</v>
      </c>
      <c r="J304" s="12" t="s">
        <v>1332</v>
      </c>
      <c r="K304" s="6" t="s">
        <v>1333</v>
      </c>
      <c r="L304" s="9" t="s">
        <v>1457</v>
      </c>
      <c r="M304" s="6" t="s">
        <v>1461</v>
      </c>
      <c r="N304" s="9">
        <f>CHOOSE(MATCH(L304,{"FC","PC","NC","N/A"},0),2,1,0,0)</f>
        <v>2</v>
      </c>
      <c r="O304" s="6"/>
    </row>
    <row r="305" spans="1:15" ht="409.5" x14ac:dyDescent="0.25">
      <c r="A305" s="6"/>
      <c r="B305" s="9" t="s">
        <v>46</v>
      </c>
      <c r="C305" s="9"/>
      <c r="D305" s="9" t="s">
        <v>1334</v>
      </c>
      <c r="E305" s="6" t="s">
        <v>1335</v>
      </c>
      <c r="F305" s="9" t="s">
        <v>41</v>
      </c>
      <c r="G305" s="9">
        <v>3</v>
      </c>
      <c r="H305" s="12" t="s">
        <v>1336</v>
      </c>
      <c r="I305" s="12" t="s">
        <v>1337</v>
      </c>
      <c r="J305" s="12" t="s">
        <v>1338</v>
      </c>
      <c r="K305" s="6" t="s">
        <v>1339</v>
      </c>
      <c r="L305" s="9" t="s">
        <v>1457</v>
      </c>
      <c r="M305" s="6" t="s">
        <v>1461</v>
      </c>
      <c r="N305" s="9">
        <f>CHOOSE(MATCH(L305,{"FC","PC","NC","N/A"},0),2,1,0,0)</f>
        <v>2</v>
      </c>
      <c r="O305" s="6"/>
    </row>
    <row r="306" spans="1:15" x14ac:dyDescent="0.25">
      <c r="A306" s="5"/>
      <c r="B306" s="8"/>
      <c r="C306" s="8"/>
      <c r="D306" s="8" t="s">
        <v>1340</v>
      </c>
      <c r="E306" s="5" t="s">
        <v>1341</v>
      </c>
      <c r="F306" s="8"/>
      <c r="G306" s="8"/>
      <c r="H306" s="11"/>
      <c r="I306" s="11"/>
      <c r="J306" s="11"/>
      <c r="K306" s="5"/>
      <c r="L306" s="8"/>
      <c r="M306" s="5"/>
      <c r="N306" s="8"/>
      <c r="O306" s="5"/>
    </row>
    <row r="307" spans="1:15" ht="409.5" x14ac:dyDescent="0.25">
      <c r="A307" s="6"/>
      <c r="B307" s="9" t="s">
        <v>46</v>
      </c>
      <c r="C307" s="9"/>
      <c r="D307" s="9" t="s">
        <v>1342</v>
      </c>
      <c r="E307" s="6" t="s">
        <v>1343</v>
      </c>
      <c r="F307" s="9" t="s">
        <v>41</v>
      </c>
      <c r="G307" s="9">
        <v>3</v>
      </c>
      <c r="H307" s="12" t="s">
        <v>1344</v>
      </c>
      <c r="I307" s="12" t="s">
        <v>1345</v>
      </c>
      <c r="J307" s="12" t="s">
        <v>1346</v>
      </c>
      <c r="K307" s="6" t="s">
        <v>1347</v>
      </c>
      <c r="L307" s="9" t="s">
        <v>1457</v>
      </c>
      <c r="M307" s="6" t="s">
        <v>1461</v>
      </c>
      <c r="N307" s="9">
        <f>CHOOSE(MATCH(L307,{"FC","PC","NC","N/A"},0),2,1,0,0)</f>
        <v>2</v>
      </c>
      <c r="O307" s="6"/>
    </row>
    <row r="308" spans="1:15" ht="30" x14ac:dyDescent="0.25">
      <c r="A308" s="5"/>
      <c r="B308" s="8"/>
      <c r="C308" s="8"/>
      <c r="D308" s="8">
        <v>9.8000000000000007</v>
      </c>
      <c r="E308" s="5" t="s">
        <v>1348</v>
      </c>
      <c r="F308" s="8"/>
      <c r="G308" s="8"/>
      <c r="H308" s="11"/>
      <c r="I308" s="11"/>
      <c r="J308" s="11"/>
      <c r="K308" s="5"/>
      <c r="L308" s="8"/>
      <c r="M308" s="5"/>
      <c r="N308" s="8"/>
      <c r="O308" s="5"/>
    </row>
    <row r="309" spans="1:15" ht="165" x14ac:dyDescent="0.25">
      <c r="A309" s="5"/>
      <c r="B309" s="8"/>
      <c r="C309" s="8"/>
      <c r="D309" s="8" t="s">
        <v>1349</v>
      </c>
      <c r="E309" s="5" t="s">
        <v>1350</v>
      </c>
      <c r="F309" s="8"/>
      <c r="G309" s="8"/>
      <c r="H309" s="11"/>
      <c r="I309" s="11"/>
      <c r="J309" s="11"/>
      <c r="K309" s="5"/>
      <c r="L309" s="8"/>
      <c r="M309" s="5"/>
      <c r="N309" s="8"/>
      <c r="O309" s="5"/>
    </row>
    <row r="310" spans="1:15" ht="360" x14ac:dyDescent="0.25">
      <c r="A310" s="6"/>
      <c r="B310" s="9" t="s">
        <v>38</v>
      </c>
      <c r="C310" s="9"/>
      <c r="D310" s="9" t="s">
        <v>1351</v>
      </c>
      <c r="E310" s="6" t="s">
        <v>1352</v>
      </c>
      <c r="F310" s="9" t="s">
        <v>41</v>
      </c>
      <c r="G310" s="9">
        <v>3</v>
      </c>
      <c r="H310" s="12" t="s">
        <v>1353</v>
      </c>
      <c r="I310" s="12" t="s">
        <v>1354</v>
      </c>
      <c r="J310" s="12" t="s">
        <v>1355</v>
      </c>
      <c r="K310" s="6" t="s">
        <v>1356</v>
      </c>
      <c r="L310" s="9" t="s">
        <v>1457</v>
      </c>
      <c r="M310" s="6" t="s">
        <v>1461</v>
      </c>
      <c r="N310" s="9">
        <f>CHOOSE(MATCH(L310,{"FC","PC","NC","N/A"},0),2,1,0,0)</f>
        <v>2</v>
      </c>
      <c r="O310" s="6"/>
    </row>
    <row r="311" spans="1:15" ht="409.5" x14ac:dyDescent="0.25">
      <c r="A311" s="6"/>
      <c r="B311" s="9" t="s">
        <v>38</v>
      </c>
      <c r="C311" s="9"/>
      <c r="D311" s="9" t="s">
        <v>1357</v>
      </c>
      <c r="E311" s="6" t="s">
        <v>1358</v>
      </c>
      <c r="F311" s="9" t="s">
        <v>41</v>
      </c>
      <c r="G311" s="9">
        <v>3</v>
      </c>
      <c r="H311" s="12" t="s">
        <v>1359</v>
      </c>
      <c r="I311" s="12" t="s">
        <v>1360</v>
      </c>
      <c r="J311" s="12" t="s">
        <v>1361</v>
      </c>
      <c r="K311" s="6" t="s">
        <v>1362</v>
      </c>
      <c r="L311" s="9" t="s">
        <v>1457</v>
      </c>
      <c r="M311" s="6" t="s">
        <v>1461</v>
      </c>
      <c r="N311" s="9">
        <f>CHOOSE(MATCH(L311,{"FC","PC","NC","N/A"},0),2,1,0,0)</f>
        <v>2</v>
      </c>
      <c r="O311" s="6"/>
    </row>
    <row r="312" spans="1:15" ht="105" x14ac:dyDescent="0.25">
      <c r="A312" s="5"/>
      <c r="B312" s="8"/>
      <c r="C312" s="8"/>
      <c r="D312" s="8" t="s">
        <v>1363</v>
      </c>
      <c r="E312" s="5" t="s">
        <v>1364</v>
      </c>
      <c r="F312" s="8"/>
      <c r="G312" s="8"/>
      <c r="H312" s="11"/>
      <c r="I312" s="11"/>
      <c r="J312" s="11"/>
      <c r="K312" s="5"/>
      <c r="L312" s="8"/>
      <c r="M312" s="5"/>
      <c r="N312" s="8"/>
      <c r="O312" s="5"/>
    </row>
    <row r="313" spans="1:15" ht="409.5" x14ac:dyDescent="0.25">
      <c r="A313" s="6" t="s">
        <v>184</v>
      </c>
      <c r="B313" s="9" t="s">
        <v>38</v>
      </c>
      <c r="C313" s="9"/>
      <c r="D313" s="9" t="s">
        <v>1365</v>
      </c>
      <c r="E313" s="6" t="s">
        <v>1366</v>
      </c>
      <c r="F313" s="9" t="s">
        <v>41</v>
      </c>
      <c r="G313" s="9">
        <v>3</v>
      </c>
      <c r="H313" s="12" t="s">
        <v>1367</v>
      </c>
      <c r="I313" s="12" t="s">
        <v>1368</v>
      </c>
      <c r="J313" s="12" t="s">
        <v>1369</v>
      </c>
      <c r="K313" s="6" t="s">
        <v>1370</v>
      </c>
      <c r="L313" s="9" t="s">
        <v>1457</v>
      </c>
      <c r="M313" s="6" t="s">
        <v>1461</v>
      </c>
      <c r="N313" s="9">
        <f>CHOOSE(MATCH(L313,{"FC","PC","NC","N/A"},0),2,1,0,0)</f>
        <v>2</v>
      </c>
      <c r="O313" s="6"/>
    </row>
    <row r="314" spans="1:15" x14ac:dyDescent="0.25">
      <c r="A314" s="5"/>
      <c r="B314" s="8"/>
      <c r="C314" s="8"/>
      <c r="D314" s="8">
        <v>10</v>
      </c>
      <c r="E314" s="5" t="s">
        <v>1371</v>
      </c>
      <c r="F314" s="8"/>
      <c r="G314" s="8"/>
      <c r="H314" s="11"/>
      <c r="I314" s="11"/>
      <c r="J314" s="11"/>
      <c r="K314" s="5"/>
      <c r="L314" s="8"/>
      <c r="M314" s="5"/>
      <c r="N314" s="8"/>
      <c r="O314" s="5"/>
    </row>
    <row r="315" spans="1:15" ht="45" x14ac:dyDescent="0.25">
      <c r="A315" s="5"/>
      <c r="B315" s="8"/>
      <c r="C315" s="8"/>
      <c r="D315" s="8">
        <v>10.1</v>
      </c>
      <c r="E315" s="5" t="s">
        <v>1372</v>
      </c>
      <c r="F315" s="8"/>
      <c r="G315" s="8"/>
      <c r="H315" s="11"/>
      <c r="I315" s="11"/>
      <c r="J315" s="11"/>
      <c r="K315" s="5"/>
      <c r="L315" s="8"/>
      <c r="M315" s="5"/>
      <c r="N315" s="8"/>
      <c r="O315" s="5"/>
    </row>
    <row r="316" spans="1:15" ht="375" x14ac:dyDescent="0.25">
      <c r="A316" s="6" t="s">
        <v>184</v>
      </c>
      <c r="B316" s="9" t="s">
        <v>38</v>
      </c>
      <c r="C316" s="9"/>
      <c r="D316" s="9" t="s">
        <v>1373</v>
      </c>
      <c r="E316" s="6" t="s">
        <v>1374</v>
      </c>
      <c r="F316" s="9" t="s">
        <v>64</v>
      </c>
      <c r="G316" s="9">
        <v>1</v>
      </c>
      <c r="H316" s="12" t="s">
        <v>1375</v>
      </c>
      <c r="I316" s="12" t="s">
        <v>1376</v>
      </c>
      <c r="J316" s="12" t="s">
        <v>1377</v>
      </c>
      <c r="K316" s="6" t="s">
        <v>1378</v>
      </c>
      <c r="L316" s="9" t="s">
        <v>1457</v>
      </c>
      <c r="M316" s="6" t="s">
        <v>1461</v>
      </c>
      <c r="N316" s="9">
        <f>CHOOSE(MATCH(L316,{"FC","PC","NC","N/A"},0),2,1,0,0)</f>
        <v>2</v>
      </c>
      <c r="O316" s="6"/>
    </row>
    <row r="317" spans="1:15" ht="135" x14ac:dyDescent="0.25">
      <c r="A317" s="6" t="s">
        <v>184</v>
      </c>
      <c r="B317" s="9" t="s">
        <v>38</v>
      </c>
      <c r="C317" s="9"/>
      <c r="D317" s="9" t="s">
        <v>1379</v>
      </c>
      <c r="E317" s="6" t="s">
        <v>1380</v>
      </c>
      <c r="F317" s="9" t="s">
        <v>64</v>
      </c>
      <c r="G317" s="9">
        <v>1</v>
      </c>
      <c r="H317" s="12" t="s">
        <v>1381</v>
      </c>
      <c r="I317" s="12" t="s">
        <v>1382</v>
      </c>
      <c r="J317" s="12" t="s">
        <v>1383</v>
      </c>
      <c r="K317" s="6" t="s">
        <v>1384</v>
      </c>
      <c r="L317" s="9" t="s">
        <v>1457</v>
      </c>
      <c r="M317" s="6" t="s">
        <v>1461</v>
      </c>
      <c r="N317" s="9">
        <f>CHOOSE(MATCH(L317,{"FC","PC","NC","N/A"},0),2,1,0,0)</f>
        <v>2</v>
      </c>
      <c r="O317" s="6"/>
    </row>
    <row r="318" spans="1:15" ht="409.5" x14ac:dyDescent="0.25">
      <c r="A318" s="6" t="s">
        <v>184</v>
      </c>
      <c r="B318" s="9" t="s">
        <v>38</v>
      </c>
      <c r="C318" s="9"/>
      <c r="D318" s="9" t="s">
        <v>1385</v>
      </c>
      <c r="E318" s="6" t="s">
        <v>1386</v>
      </c>
      <c r="F318" s="9" t="s">
        <v>64</v>
      </c>
      <c r="G318" s="9">
        <v>3</v>
      </c>
      <c r="H318" s="12" t="s">
        <v>1381</v>
      </c>
      <c r="I318" s="12" t="s">
        <v>1382</v>
      </c>
      <c r="J318" s="12" t="s">
        <v>1383</v>
      </c>
      <c r="K318" s="6" t="s">
        <v>1387</v>
      </c>
      <c r="L318" s="9" t="s">
        <v>1457</v>
      </c>
      <c r="M318" s="6" t="s">
        <v>1461</v>
      </c>
      <c r="N318" s="9">
        <f>CHOOSE(MATCH(L318,{"FC","PC","NC","N/A"},0),2,1,0,0)</f>
        <v>2</v>
      </c>
      <c r="O318" s="6"/>
    </row>
    <row r="319" spans="1:15" ht="165" x14ac:dyDescent="0.25">
      <c r="A319" s="6" t="s">
        <v>184</v>
      </c>
      <c r="B319" s="9" t="s">
        <v>38</v>
      </c>
      <c r="C319" s="9" t="s">
        <v>69</v>
      </c>
      <c r="D319" s="9" t="s">
        <v>1388</v>
      </c>
      <c r="E319" s="6" t="s">
        <v>1389</v>
      </c>
      <c r="F319" s="9" t="s">
        <v>64</v>
      </c>
      <c r="G319" s="9">
        <v>3</v>
      </c>
      <c r="H319" s="12" t="s">
        <v>1390</v>
      </c>
      <c r="I319" s="12" t="s">
        <v>1391</v>
      </c>
      <c r="J319" s="12" t="s">
        <v>1392</v>
      </c>
      <c r="K319" s="6" t="s">
        <v>1393</v>
      </c>
      <c r="L319" s="9" t="s">
        <v>1457</v>
      </c>
      <c r="M319" s="6" t="s">
        <v>1461</v>
      </c>
      <c r="N319" s="9">
        <f>CHOOSE(MATCH(L319,{"FC","PC","NC","N/A"},0),2,1,0,0)</f>
        <v>2</v>
      </c>
      <c r="O319" s="6"/>
    </row>
    <row r="320" spans="1:15" ht="195" x14ac:dyDescent="0.25">
      <c r="A320" s="6" t="s">
        <v>184</v>
      </c>
      <c r="B320" s="9" t="s">
        <v>38</v>
      </c>
      <c r="C320" s="9"/>
      <c r="D320" s="9" t="s">
        <v>1394</v>
      </c>
      <c r="E320" s="6" t="s">
        <v>1395</v>
      </c>
      <c r="F320" s="9" t="s">
        <v>64</v>
      </c>
      <c r="G320" s="9">
        <v>3</v>
      </c>
      <c r="H320" s="12" t="s">
        <v>1396</v>
      </c>
      <c r="I320" s="12" t="s">
        <v>1397</v>
      </c>
      <c r="J320" s="12" t="s">
        <v>1398</v>
      </c>
      <c r="K320" s="6" t="s">
        <v>1399</v>
      </c>
      <c r="L320" s="9" t="s">
        <v>1458</v>
      </c>
      <c r="M320" s="6" t="s">
        <v>1461</v>
      </c>
      <c r="N320" s="9">
        <f>CHOOSE(MATCH(L320,{"FC","PC","NC","N/A"},0),2,1,0,0)</f>
        <v>1</v>
      </c>
      <c r="O320" s="6"/>
    </row>
    <row r="321" spans="1:15" x14ac:dyDescent="0.25">
      <c r="A321" s="5"/>
      <c r="B321" s="8"/>
      <c r="C321" s="8"/>
      <c r="D321" s="8">
        <v>11</v>
      </c>
      <c r="E321" s="5" t="s">
        <v>1400</v>
      </c>
      <c r="F321" s="8"/>
      <c r="G321" s="8"/>
      <c r="H321" s="11"/>
      <c r="I321" s="11"/>
      <c r="J321" s="11"/>
      <c r="K321" s="5"/>
      <c r="L321" s="8"/>
      <c r="M321" s="5"/>
      <c r="N321" s="8"/>
      <c r="O321" s="5"/>
    </row>
    <row r="322" spans="1:15" ht="135" x14ac:dyDescent="0.25">
      <c r="A322" s="5"/>
      <c r="B322" s="8"/>
      <c r="C322" s="8"/>
      <c r="D322" s="8">
        <v>11.1</v>
      </c>
      <c r="E322" s="5" t="s">
        <v>1401</v>
      </c>
      <c r="F322" s="8"/>
      <c r="G322" s="8"/>
      <c r="H322" s="11"/>
      <c r="I322" s="11"/>
      <c r="J322" s="11"/>
      <c r="K322" s="5"/>
      <c r="L322" s="8"/>
      <c r="M322" s="5"/>
      <c r="N322" s="8"/>
      <c r="O322" s="5"/>
    </row>
    <row r="323" spans="1:15" ht="270" x14ac:dyDescent="0.25">
      <c r="A323" s="6" t="s">
        <v>184</v>
      </c>
      <c r="B323" s="9" t="s">
        <v>38</v>
      </c>
      <c r="C323" s="9"/>
      <c r="D323" s="9" t="s">
        <v>1402</v>
      </c>
      <c r="E323" s="6" t="s">
        <v>1403</v>
      </c>
      <c r="F323" s="9" t="s">
        <v>64</v>
      </c>
      <c r="G323" s="9">
        <v>2</v>
      </c>
      <c r="H323" s="12" t="s">
        <v>1404</v>
      </c>
      <c r="I323" s="12" t="s">
        <v>1405</v>
      </c>
      <c r="J323" s="12" t="s">
        <v>1406</v>
      </c>
      <c r="K323" s="6" t="s">
        <v>1407</v>
      </c>
      <c r="L323" s="9" t="s">
        <v>1458</v>
      </c>
      <c r="M323" s="6" t="s">
        <v>1461</v>
      </c>
      <c r="N323" s="9">
        <f>CHOOSE(MATCH(L323,{"FC","PC","NC","N/A"},0),2,1,0,0)</f>
        <v>1</v>
      </c>
      <c r="O323" s="6"/>
    </row>
    <row r="324" spans="1:15" ht="120" x14ac:dyDescent="0.25">
      <c r="A324" s="6" t="s">
        <v>184</v>
      </c>
      <c r="B324" s="9" t="s">
        <v>38</v>
      </c>
      <c r="C324" s="9"/>
      <c r="D324" s="9" t="s">
        <v>1408</v>
      </c>
      <c r="E324" s="6" t="s">
        <v>1409</v>
      </c>
      <c r="F324" s="9" t="s">
        <v>64</v>
      </c>
      <c r="G324" s="9">
        <v>3</v>
      </c>
      <c r="H324" s="12" t="s">
        <v>1410</v>
      </c>
      <c r="I324" s="12" t="s">
        <v>1411</v>
      </c>
      <c r="J324" s="12" t="s">
        <v>1412</v>
      </c>
      <c r="K324" s="6" t="s">
        <v>1413</v>
      </c>
      <c r="L324" s="9" t="s">
        <v>1458</v>
      </c>
      <c r="M324" s="6" t="s">
        <v>1461</v>
      </c>
      <c r="N324" s="9">
        <f>CHOOSE(MATCH(L324,{"FC","PC","NC","N/A"},0),2,1,0,0)</f>
        <v>1</v>
      </c>
      <c r="O324" s="6"/>
    </row>
    <row r="325" spans="1:15" ht="105" x14ac:dyDescent="0.25">
      <c r="A325" s="6" t="s">
        <v>184</v>
      </c>
      <c r="B325" s="9" t="s">
        <v>38</v>
      </c>
      <c r="C325" s="9"/>
      <c r="D325" s="9" t="s">
        <v>1414</v>
      </c>
      <c r="E325" s="6" t="s">
        <v>1415</v>
      </c>
      <c r="F325" s="9" t="s">
        <v>64</v>
      </c>
      <c r="G325" s="9">
        <v>3</v>
      </c>
      <c r="H325" s="12" t="s">
        <v>1416</v>
      </c>
      <c r="I325" s="12" t="s">
        <v>1417</v>
      </c>
      <c r="J325" s="12" t="s">
        <v>1418</v>
      </c>
      <c r="K325" s="6" t="s">
        <v>1419</v>
      </c>
      <c r="L325" s="9" t="s">
        <v>1458</v>
      </c>
      <c r="M325" s="6" t="s">
        <v>1461</v>
      </c>
      <c r="N325" s="9">
        <f>CHOOSE(MATCH(L325,{"FC","PC","NC","N/A"},0),2,1,0,0)</f>
        <v>1</v>
      </c>
      <c r="O325" s="6"/>
    </row>
    <row r="326" spans="1:15" ht="90" x14ac:dyDescent="0.25">
      <c r="A326" s="6" t="s">
        <v>184</v>
      </c>
      <c r="B326" s="9" t="s">
        <v>38</v>
      </c>
      <c r="C326" s="9"/>
      <c r="D326" s="9" t="s">
        <v>1420</v>
      </c>
      <c r="E326" s="6" t="s">
        <v>1421</v>
      </c>
      <c r="F326" s="9" t="s">
        <v>64</v>
      </c>
      <c r="G326" s="9">
        <v>2</v>
      </c>
      <c r="H326" s="12" t="s">
        <v>1422</v>
      </c>
      <c r="I326" s="12" t="s">
        <v>1423</v>
      </c>
      <c r="J326" s="12" t="s">
        <v>1424</v>
      </c>
      <c r="K326" s="6" t="s">
        <v>1425</v>
      </c>
      <c r="L326" s="9" t="s">
        <v>1458</v>
      </c>
      <c r="M326" s="6" t="s">
        <v>1461</v>
      </c>
      <c r="N326" s="9">
        <f>CHOOSE(MATCH(L326,{"FC","PC","NC","N/A"},0),2,1,0,0)</f>
        <v>1</v>
      </c>
      <c r="O326" s="6"/>
    </row>
    <row r="327" spans="1:15" ht="165" x14ac:dyDescent="0.25">
      <c r="A327" s="6" t="s">
        <v>184</v>
      </c>
      <c r="B327" s="9" t="s">
        <v>38</v>
      </c>
      <c r="C327" s="9"/>
      <c r="D327" s="9" t="s">
        <v>1426</v>
      </c>
      <c r="E327" s="6" t="s">
        <v>1427</v>
      </c>
      <c r="F327" s="9" t="s">
        <v>64</v>
      </c>
      <c r="G327" s="9">
        <v>2</v>
      </c>
      <c r="H327" s="12" t="s">
        <v>1428</v>
      </c>
      <c r="I327" s="12" t="s">
        <v>972</v>
      </c>
      <c r="J327" s="12" t="s">
        <v>1429</v>
      </c>
      <c r="K327" s="6" t="s">
        <v>1430</v>
      </c>
      <c r="L327" s="9" t="s">
        <v>1459</v>
      </c>
      <c r="M327" s="6" t="s">
        <v>1461</v>
      </c>
      <c r="N327" s="9">
        <f>CHOOSE(MATCH(L327,{"FC","PC","NC","N/A"},0),2,1,0,0)</f>
        <v>0</v>
      </c>
      <c r="O327" s="6"/>
    </row>
    <row r="328" spans="1:15" ht="165" x14ac:dyDescent="0.25">
      <c r="A328" s="6" t="s">
        <v>184</v>
      </c>
      <c r="B328" s="9" t="s">
        <v>38</v>
      </c>
      <c r="C328" s="9"/>
      <c r="D328" s="9" t="s">
        <v>1431</v>
      </c>
      <c r="E328" s="6" t="s">
        <v>1432</v>
      </c>
      <c r="F328" s="9" t="s">
        <v>64</v>
      </c>
      <c r="G328" s="9">
        <v>3</v>
      </c>
      <c r="H328" s="12" t="s">
        <v>1433</v>
      </c>
      <c r="I328" s="12" t="s">
        <v>972</v>
      </c>
      <c r="J328" s="12" t="s">
        <v>1429</v>
      </c>
      <c r="K328" s="6" t="s">
        <v>1434</v>
      </c>
      <c r="L328" s="9" t="s">
        <v>1459</v>
      </c>
      <c r="M328" s="6" t="s">
        <v>1461</v>
      </c>
      <c r="N328" s="9">
        <f>CHOOSE(MATCH(L328,{"FC","PC","NC","N/A"},0),2,1,0,0)</f>
        <v>0</v>
      </c>
      <c r="O328" s="6"/>
    </row>
  </sheetData>
  <autoFilter ref="A17:O328" xr:uid="{00000000-0001-0000-0000-000000000000}"/>
  <mergeCells count="4">
    <mergeCell ref="A2:C4"/>
    <mergeCell ref="D2:N4"/>
    <mergeCell ref="O2:O4"/>
    <mergeCell ref="A7:O7"/>
  </mergeCells>
  <dataValidations count="1">
    <dataValidation type="list" allowBlank="1" showInputMessage="1" showErrorMessage="1" errorTitle="Invalid input" error="Only values from the dropdown are allowed." promptTitle="Pick from list" prompt="Please select: FC, PC, NC, or N/A" sqref="L21:L22 L316:L320 L313 L310:L311 L303:L305 L307 L298:L300 L292:L296 L285:L290 L278:L282 L274:L275 L272 L266:L269 L263:L264 L256:L260 L250:L253 L247:L248 L244:L245 L239:L240 L234:L236 L225:L230 L220:L222 L216:L217 L212:L214 L205:L209 L195:L201 L192 L189 L182:L187 L176:L178 L171:L173 L169 L165:L167 L159:L163 L154:L156 L149:L152 L145:L147 L139:L143 L133:L135 L125:L131 L119:L122 L111:L116 L99:L107 L93:L96 L88:L89 L83:L86 L80:L81 L72:L78 L67:L69 L64:L65 L57:L61 L52:L54 L47:L48 L44 L42 L38:L40 L32:L35 L25:L29 L323:L328" xr:uid="{00000000-0002-0000-0000-000000000000}">
      <formula1>"FC,PC,NC,N/A"</formula1>
    </dataValidation>
  </dataValidations>
  <pageMargins left="0.7" right="0.7" top="0.75" bottom="0.75" header="0.3" footer="0.3"/>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topLeftCell="A7" workbookViewId="0">
      <selection activeCell="A14" sqref="A14:K34"/>
    </sheetView>
  </sheetViews>
  <sheetFormatPr defaultRowHeight="15" x14ac:dyDescent="0.25"/>
  <cols>
    <col min="1" max="1" width="12" customWidth="1"/>
    <col min="2" max="2" width="10" customWidth="1"/>
    <col min="3" max="3" width="55" customWidth="1"/>
    <col min="4" max="9" width="25" customWidth="1"/>
    <col min="10" max="10" width="20" customWidth="1"/>
    <col min="11" max="11" width="30" customWidth="1"/>
  </cols>
  <sheetData>
    <row r="1" spans="1:11" ht="24.95" customHeight="1" x14ac:dyDescent="0.25">
      <c r="A1" s="1"/>
      <c r="B1" s="1"/>
      <c r="C1" s="1"/>
      <c r="D1" s="1"/>
      <c r="E1" s="1"/>
      <c r="F1" s="1"/>
      <c r="G1" s="1"/>
      <c r="H1" s="1"/>
      <c r="I1" s="1"/>
      <c r="J1" s="1"/>
      <c r="K1" s="1"/>
    </row>
    <row r="2" spans="1:11" ht="24.95" customHeight="1" x14ac:dyDescent="0.25">
      <c r="A2" s="36"/>
      <c r="B2" s="36"/>
      <c r="C2" s="36"/>
      <c r="D2" s="41" t="s">
        <v>1435</v>
      </c>
      <c r="E2" s="36"/>
      <c r="F2" s="36"/>
      <c r="G2" s="36"/>
      <c r="H2" s="36"/>
      <c r="I2" s="36"/>
      <c r="J2" s="36"/>
      <c r="K2" s="38"/>
    </row>
    <row r="3" spans="1:11" ht="24.95" customHeight="1" x14ac:dyDescent="0.25">
      <c r="A3" s="36"/>
      <c r="B3" s="36"/>
      <c r="C3" s="36"/>
      <c r="D3" s="36"/>
      <c r="E3" s="36"/>
      <c r="F3" s="36"/>
      <c r="G3" s="36"/>
      <c r="H3" s="36"/>
      <c r="I3" s="36"/>
      <c r="J3" s="36"/>
      <c r="K3" s="38"/>
    </row>
    <row r="4" spans="1:11" ht="24.95" customHeight="1" x14ac:dyDescent="0.25">
      <c r="A4" s="36"/>
      <c r="B4" s="36"/>
      <c r="C4" s="36"/>
      <c r="D4" s="36"/>
      <c r="E4" s="36"/>
      <c r="F4" s="36"/>
      <c r="G4" s="36"/>
      <c r="H4" s="36"/>
      <c r="I4" s="36"/>
      <c r="J4" s="36"/>
      <c r="K4" s="38"/>
    </row>
    <row r="5" spans="1:11" ht="24.95" customHeight="1" x14ac:dyDescent="0.25">
      <c r="A5" s="1"/>
      <c r="B5" s="1"/>
      <c r="C5" s="1"/>
      <c r="D5" s="1"/>
      <c r="E5" s="1"/>
      <c r="F5" s="1"/>
      <c r="G5" s="1"/>
      <c r="H5" s="1"/>
      <c r="I5" s="1"/>
      <c r="J5" s="1"/>
      <c r="K5" s="1"/>
    </row>
    <row r="6" spans="1:11" ht="30" x14ac:dyDescent="0.25">
      <c r="A6" s="3" t="s">
        <v>0</v>
      </c>
      <c r="B6" s="3" t="s">
        <v>1</v>
      </c>
      <c r="C6" s="3" t="s">
        <v>2</v>
      </c>
      <c r="D6" s="3"/>
      <c r="E6" s="1"/>
      <c r="F6" s="1"/>
      <c r="G6" s="1"/>
      <c r="H6" s="2"/>
      <c r="I6" s="2"/>
      <c r="J6" s="2"/>
      <c r="K6" s="2"/>
    </row>
    <row r="7" spans="1:11" ht="45" x14ac:dyDescent="0.25">
      <c r="A7" s="3" t="s">
        <v>3</v>
      </c>
      <c r="B7" s="3"/>
      <c r="C7" s="3" t="s">
        <v>4</v>
      </c>
      <c r="D7" s="3">
        <v>4249</v>
      </c>
      <c r="E7" s="1"/>
      <c r="F7" s="1"/>
      <c r="G7" s="1"/>
      <c r="H7" s="2"/>
      <c r="I7" s="2"/>
      <c r="J7" s="2"/>
      <c r="K7" s="2"/>
    </row>
    <row r="8" spans="1:11" ht="60" x14ac:dyDescent="0.25">
      <c r="A8" s="3" t="s">
        <v>5</v>
      </c>
      <c r="B8" s="3" t="s">
        <v>6</v>
      </c>
      <c r="C8" s="3" t="s">
        <v>7</v>
      </c>
      <c r="D8" s="3"/>
      <c r="E8" s="1"/>
      <c r="F8" s="1"/>
      <c r="G8" s="1"/>
      <c r="H8" s="2"/>
      <c r="I8" s="2"/>
      <c r="J8" s="2"/>
      <c r="K8" s="2"/>
    </row>
    <row r="9" spans="1:11" x14ac:dyDescent="0.25">
      <c r="A9" s="3" t="s">
        <v>1437</v>
      </c>
      <c r="B9" s="3"/>
      <c r="C9" s="3" t="s">
        <v>1438</v>
      </c>
      <c r="D9" s="3"/>
      <c r="E9" s="1"/>
      <c r="F9" s="1"/>
      <c r="G9" s="1"/>
      <c r="H9" s="2"/>
      <c r="I9" s="2"/>
      <c r="J9" s="2"/>
      <c r="K9" s="2"/>
    </row>
    <row r="10" spans="1:11" ht="45" x14ac:dyDescent="0.25">
      <c r="A10" s="3" t="s">
        <v>16</v>
      </c>
      <c r="B10" s="3" t="s">
        <v>17</v>
      </c>
      <c r="C10" s="3" t="s">
        <v>18</v>
      </c>
      <c r="D10" s="3"/>
      <c r="E10" s="1"/>
      <c r="F10" s="1"/>
      <c r="G10" s="1"/>
      <c r="H10" s="2"/>
      <c r="I10" s="2"/>
      <c r="J10" s="2"/>
      <c r="K10" s="2"/>
    </row>
    <row r="11" spans="1:11" x14ac:dyDescent="0.25">
      <c r="A11" s="2"/>
      <c r="B11" s="2"/>
      <c r="C11" s="2"/>
      <c r="D11" s="2"/>
      <c r="E11" s="1"/>
      <c r="F11" s="1"/>
      <c r="G11" s="1"/>
      <c r="H11" s="2"/>
      <c r="I11" s="2"/>
      <c r="J11" s="2"/>
      <c r="K11" s="2"/>
    </row>
    <row r="13" spans="1:11" ht="15.75" x14ac:dyDescent="0.25">
      <c r="A13" s="42" t="s">
        <v>1439</v>
      </c>
      <c r="B13" s="42"/>
      <c r="C13" s="42"/>
      <c r="D13" s="42"/>
      <c r="E13" s="42"/>
      <c r="F13" s="42"/>
      <c r="G13" s="42"/>
      <c r="H13" s="42"/>
      <c r="I13" s="42"/>
      <c r="J13" s="42"/>
      <c r="K13" s="42"/>
    </row>
    <row r="14" spans="1:11" ht="20.100000000000001" customHeight="1" x14ac:dyDescent="0.25">
      <c r="A14" s="43"/>
      <c r="B14" s="44"/>
      <c r="C14" s="44"/>
      <c r="D14" s="44"/>
      <c r="E14" s="44"/>
      <c r="F14" s="44"/>
      <c r="G14" s="44"/>
      <c r="H14" s="44"/>
      <c r="I14" s="44"/>
      <c r="J14" s="44"/>
      <c r="K14" s="45"/>
    </row>
    <row r="15" spans="1:11" ht="20.100000000000001" customHeight="1" x14ac:dyDescent="0.25">
      <c r="A15" s="46"/>
      <c r="B15" s="47"/>
      <c r="C15" s="47"/>
      <c r="D15" s="47"/>
      <c r="E15" s="47"/>
      <c r="F15" s="47"/>
      <c r="G15" s="47"/>
      <c r="H15" s="47"/>
      <c r="I15" s="47"/>
      <c r="J15" s="47"/>
      <c r="K15" s="48"/>
    </row>
    <row r="16" spans="1:11" ht="20.100000000000001" customHeight="1" x14ac:dyDescent="0.25">
      <c r="A16" s="46"/>
      <c r="B16" s="47"/>
      <c r="C16" s="47"/>
      <c r="D16" s="47"/>
      <c r="E16" s="47"/>
      <c r="F16" s="47"/>
      <c r="G16" s="47"/>
      <c r="H16" s="47"/>
      <c r="I16" s="47"/>
      <c r="J16" s="47"/>
      <c r="K16" s="48"/>
    </row>
    <row r="17" spans="1:11" ht="20.100000000000001" customHeight="1" x14ac:dyDescent="0.25">
      <c r="A17" s="49"/>
      <c r="B17" s="50"/>
      <c r="C17" s="50"/>
      <c r="D17" s="50"/>
      <c r="E17" s="50"/>
      <c r="F17" s="50"/>
      <c r="G17" s="50"/>
      <c r="H17" s="50"/>
      <c r="I17" s="50"/>
      <c r="J17" s="50"/>
      <c r="K17" s="51"/>
    </row>
    <row r="18" spans="1:11" ht="20.100000000000001" customHeight="1" x14ac:dyDescent="0.25">
      <c r="A18" s="46"/>
      <c r="B18" s="47"/>
      <c r="C18" s="47"/>
      <c r="D18" s="47"/>
      <c r="E18" s="47"/>
      <c r="F18" s="47"/>
      <c r="G18" s="47"/>
      <c r="H18" s="47"/>
      <c r="I18" s="47"/>
      <c r="J18" s="47"/>
      <c r="K18" s="48"/>
    </row>
    <row r="19" spans="1:11" ht="20.100000000000001" customHeight="1" x14ac:dyDescent="0.25">
      <c r="A19" s="46"/>
      <c r="B19" s="47"/>
      <c r="C19" s="47"/>
      <c r="D19" s="47"/>
      <c r="E19" s="47"/>
      <c r="F19" s="47"/>
      <c r="G19" s="47"/>
      <c r="H19" s="47"/>
      <c r="I19" s="47"/>
      <c r="J19" s="47"/>
      <c r="K19" s="48"/>
    </row>
    <row r="20" spans="1:11" ht="20.100000000000001" customHeight="1" x14ac:dyDescent="0.25">
      <c r="A20" s="46"/>
      <c r="B20" s="47"/>
      <c r="C20" s="47"/>
      <c r="D20" s="47"/>
      <c r="E20" s="47"/>
      <c r="F20" s="47"/>
      <c r="G20" s="47"/>
      <c r="H20" s="47"/>
      <c r="I20" s="47"/>
      <c r="J20" s="47"/>
      <c r="K20" s="48"/>
    </row>
    <row r="21" spans="1:11" ht="20.100000000000001" customHeight="1" x14ac:dyDescent="0.25">
      <c r="A21" s="46"/>
      <c r="B21" s="47"/>
      <c r="C21" s="47"/>
      <c r="D21" s="47"/>
      <c r="E21" s="47"/>
      <c r="F21" s="47"/>
      <c r="G21" s="47"/>
      <c r="H21" s="47"/>
      <c r="I21" s="47"/>
      <c r="J21" s="47"/>
      <c r="K21" s="48"/>
    </row>
    <row r="22" spans="1:11" ht="20.100000000000001" customHeight="1" x14ac:dyDescent="0.25">
      <c r="A22" s="46"/>
      <c r="B22" s="47"/>
      <c r="C22" s="47"/>
      <c r="D22" s="47"/>
      <c r="E22" s="47"/>
      <c r="F22" s="47"/>
      <c r="G22" s="47"/>
      <c r="H22" s="47"/>
      <c r="I22" s="47"/>
      <c r="J22" s="47"/>
      <c r="K22" s="48"/>
    </row>
    <row r="23" spans="1:11" ht="20.100000000000001" customHeight="1" x14ac:dyDescent="0.25">
      <c r="A23" s="46"/>
      <c r="B23" s="47"/>
      <c r="C23" s="47"/>
      <c r="D23" s="47"/>
      <c r="E23" s="47"/>
      <c r="F23" s="47"/>
      <c r="G23" s="47"/>
      <c r="H23" s="47"/>
      <c r="I23" s="47"/>
      <c r="J23" s="47"/>
      <c r="K23" s="48"/>
    </row>
    <row r="24" spans="1:11" ht="20.100000000000001" customHeight="1" x14ac:dyDescent="0.25">
      <c r="A24" s="46"/>
      <c r="B24" s="47"/>
      <c r="C24" s="47"/>
      <c r="D24" s="47"/>
      <c r="E24" s="47"/>
      <c r="F24" s="47"/>
      <c r="G24" s="47"/>
      <c r="H24" s="47"/>
      <c r="I24" s="47"/>
      <c r="J24" s="47"/>
      <c r="K24" s="48"/>
    </row>
    <row r="25" spans="1:11" ht="20.100000000000001" customHeight="1" x14ac:dyDescent="0.25">
      <c r="A25" s="46"/>
      <c r="B25" s="47"/>
      <c r="C25" s="47"/>
      <c r="D25" s="47"/>
      <c r="E25" s="47"/>
      <c r="F25" s="47"/>
      <c r="G25" s="47"/>
      <c r="H25" s="47"/>
      <c r="I25" s="47"/>
      <c r="J25" s="47"/>
      <c r="K25" s="48"/>
    </row>
    <row r="26" spans="1:11" ht="20.100000000000001" customHeight="1" x14ac:dyDescent="0.25">
      <c r="A26" s="46"/>
      <c r="B26" s="47"/>
      <c r="C26" s="47"/>
      <c r="D26" s="47"/>
      <c r="E26" s="47"/>
      <c r="F26" s="47"/>
      <c r="G26" s="47"/>
      <c r="H26" s="47"/>
      <c r="I26" s="47"/>
      <c r="J26" s="47"/>
      <c r="K26" s="48"/>
    </row>
    <row r="27" spans="1:11" ht="20.100000000000001" customHeight="1" x14ac:dyDescent="0.25">
      <c r="A27" s="46"/>
      <c r="B27" s="47"/>
      <c r="C27" s="47"/>
      <c r="D27" s="47"/>
      <c r="E27" s="47"/>
      <c r="F27" s="47"/>
      <c r="G27" s="47"/>
      <c r="H27" s="47"/>
      <c r="I27" s="47"/>
      <c r="J27" s="47"/>
      <c r="K27" s="48"/>
    </row>
    <row r="28" spans="1:11" ht="20.100000000000001" customHeight="1" x14ac:dyDescent="0.25">
      <c r="A28" s="46"/>
      <c r="B28" s="47"/>
      <c r="C28" s="47"/>
      <c r="D28" s="47"/>
      <c r="E28" s="47"/>
      <c r="F28" s="47"/>
      <c r="G28" s="47"/>
      <c r="H28" s="47"/>
      <c r="I28" s="47"/>
      <c r="J28" s="47"/>
      <c r="K28" s="48"/>
    </row>
    <row r="29" spans="1:11" ht="20.100000000000001" customHeight="1" x14ac:dyDescent="0.25">
      <c r="A29" s="46"/>
      <c r="B29" s="47"/>
      <c r="C29" s="47"/>
      <c r="D29" s="47"/>
      <c r="E29" s="47"/>
      <c r="F29" s="47"/>
      <c r="G29" s="47"/>
      <c r="H29" s="47"/>
      <c r="I29" s="47"/>
      <c r="J29" s="47"/>
      <c r="K29" s="48"/>
    </row>
    <row r="30" spans="1:11" ht="20.100000000000001" customHeight="1" x14ac:dyDescent="0.25">
      <c r="A30" s="46"/>
      <c r="B30" s="47"/>
      <c r="C30" s="47"/>
      <c r="D30" s="47"/>
      <c r="E30" s="47"/>
      <c r="F30" s="47"/>
      <c r="G30" s="47"/>
      <c r="H30" s="47"/>
      <c r="I30" s="47"/>
      <c r="J30" s="47"/>
      <c r="K30" s="48"/>
    </row>
    <row r="31" spans="1:11" ht="20.100000000000001" customHeight="1" x14ac:dyDescent="0.25">
      <c r="A31" s="46"/>
      <c r="B31" s="47"/>
      <c r="C31" s="47"/>
      <c r="D31" s="47"/>
      <c r="E31" s="47"/>
      <c r="F31" s="47"/>
      <c r="G31" s="47"/>
      <c r="H31" s="47"/>
      <c r="I31" s="47"/>
      <c r="J31" s="47"/>
      <c r="K31" s="48"/>
    </row>
    <row r="32" spans="1:11" ht="20.100000000000001" customHeight="1" x14ac:dyDescent="0.25">
      <c r="A32" s="46"/>
      <c r="B32" s="47"/>
      <c r="C32" s="47"/>
      <c r="D32" s="47"/>
      <c r="E32" s="47"/>
      <c r="F32" s="47"/>
      <c r="G32" s="47"/>
      <c r="H32" s="47"/>
      <c r="I32" s="47"/>
      <c r="J32" s="47"/>
      <c r="K32" s="48"/>
    </row>
    <row r="33" spans="1:11" ht="20.100000000000001" customHeight="1" x14ac:dyDescent="0.25">
      <c r="A33" s="46"/>
      <c r="B33" s="47"/>
      <c r="C33" s="47"/>
      <c r="D33" s="47"/>
      <c r="E33" s="47"/>
      <c r="F33" s="47"/>
      <c r="G33" s="47"/>
      <c r="H33" s="47"/>
      <c r="I33" s="47"/>
      <c r="J33" s="47"/>
      <c r="K33" s="48"/>
    </row>
    <row r="34" spans="1:11" ht="20.100000000000001" customHeight="1" x14ac:dyDescent="0.25">
      <c r="A34" s="52"/>
      <c r="B34" s="53"/>
      <c r="C34" s="53"/>
      <c r="D34" s="53"/>
      <c r="E34" s="53"/>
      <c r="F34" s="53"/>
      <c r="G34" s="53"/>
      <c r="H34" s="53"/>
      <c r="I34" s="53"/>
      <c r="J34" s="53"/>
      <c r="K34" s="54"/>
    </row>
  </sheetData>
  <mergeCells count="5">
    <mergeCell ref="A2:C4"/>
    <mergeCell ref="D2:J4"/>
    <mergeCell ref="K2:K4"/>
    <mergeCell ref="A13:K13"/>
    <mergeCell ref="A14:K34"/>
  </mergeCells>
  <pageMargins left="0.7" right="0.7" top="0.75" bottom="0.75" header="0.3" footer="0.3"/>
  <pageSetup paperSize="9"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8"/>
  <sheetViews>
    <sheetView tabSelected="1" topLeftCell="A24" zoomScale="90" zoomScaleNormal="90" workbookViewId="0">
      <selection activeCell="F30" activeCellId="1" sqref="G33 F30"/>
    </sheetView>
  </sheetViews>
  <sheetFormatPr defaultRowHeight="15" x14ac:dyDescent="0.25"/>
  <cols>
    <col min="1" max="1" width="6" customWidth="1"/>
    <col min="2" max="2" width="60" customWidth="1"/>
    <col min="3" max="8" width="20" customWidth="1"/>
    <col min="9" max="15" width="30" customWidth="1"/>
  </cols>
  <sheetData>
    <row r="1" spans="1:15" ht="24.95" customHeight="1" x14ac:dyDescent="0.25">
      <c r="A1" s="1"/>
      <c r="B1" s="1"/>
      <c r="C1" s="1"/>
      <c r="D1" s="1"/>
      <c r="E1" s="1"/>
      <c r="F1" s="1"/>
      <c r="G1" s="1"/>
      <c r="H1" s="1"/>
      <c r="I1" s="1"/>
      <c r="J1" s="1"/>
      <c r="K1" s="1"/>
    </row>
    <row r="2" spans="1:15" ht="24.95" customHeight="1" x14ac:dyDescent="0.25">
      <c r="A2" s="36"/>
      <c r="B2" s="36"/>
      <c r="C2" s="36"/>
      <c r="D2" s="37" t="s">
        <v>1435</v>
      </c>
      <c r="E2" s="36"/>
      <c r="F2" s="36"/>
      <c r="G2" s="36"/>
      <c r="H2" s="36"/>
      <c r="I2" s="36"/>
      <c r="J2" s="36"/>
      <c r="K2" s="36"/>
      <c r="L2" s="58"/>
      <c r="M2" s="58"/>
      <c r="N2" s="58"/>
      <c r="O2" s="59"/>
    </row>
    <row r="3" spans="1:15" ht="24.95" customHeight="1" x14ac:dyDescent="0.25">
      <c r="A3" s="36"/>
      <c r="B3" s="36"/>
      <c r="C3" s="36"/>
      <c r="D3" s="36"/>
      <c r="E3" s="36"/>
      <c r="F3" s="36"/>
      <c r="G3" s="36"/>
      <c r="H3" s="36"/>
      <c r="I3" s="36"/>
      <c r="J3" s="36"/>
      <c r="K3" s="36"/>
      <c r="L3" s="58"/>
      <c r="M3" s="58"/>
      <c r="N3" s="58"/>
      <c r="O3" s="59"/>
    </row>
    <row r="4" spans="1:15" ht="24.95" customHeight="1" x14ac:dyDescent="0.25">
      <c r="A4" s="36"/>
      <c r="B4" s="36"/>
      <c r="C4" s="36"/>
      <c r="D4" s="36"/>
      <c r="E4" s="36"/>
      <c r="F4" s="36"/>
      <c r="G4" s="36"/>
      <c r="H4" s="36"/>
      <c r="I4" s="36"/>
      <c r="J4" s="36"/>
      <c r="K4" s="36"/>
      <c r="L4" s="58"/>
      <c r="M4" s="58"/>
      <c r="N4" s="58"/>
      <c r="O4" s="59"/>
    </row>
    <row r="5" spans="1:15" ht="24.95" customHeight="1" x14ac:dyDescent="0.25">
      <c r="A5" s="1"/>
      <c r="B5" s="1"/>
      <c r="C5" s="1"/>
      <c r="D5" s="1"/>
      <c r="E5" s="1"/>
      <c r="F5" s="1"/>
      <c r="G5" s="1"/>
      <c r="H5" s="1"/>
      <c r="I5" s="1"/>
      <c r="J5" s="1"/>
      <c r="K5" s="1"/>
    </row>
    <row r="6" spans="1:15" ht="24.95" customHeight="1" x14ac:dyDescent="0.25">
      <c r="A6" s="1"/>
      <c r="B6" s="1"/>
      <c r="C6" s="1"/>
      <c r="D6" s="1"/>
      <c r="E6" s="1"/>
      <c r="F6" s="1"/>
      <c r="G6" s="1"/>
      <c r="H6" s="1"/>
      <c r="I6" s="1"/>
      <c r="J6" s="1"/>
      <c r="K6" s="1"/>
    </row>
    <row r="7" spans="1:15" ht="24.95" customHeight="1" x14ac:dyDescent="0.25">
      <c r="A7" s="60" t="s">
        <v>1436</v>
      </c>
      <c r="B7" s="38"/>
      <c r="C7" s="38"/>
      <c r="D7" s="38"/>
      <c r="E7" s="38"/>
      <c r="F7" s="38"/>
      <c r="G7" s="38"/>
      <c r="H7" s="38"/>
      <c r="I7" s="38"/>
      <c r="J7" s="38"/>
      <c r="K7" s="38"/>
    </row>
    <row r="8" spans="1:15" ht="24.95" customHeight="1" x14ac:dyDescent="0.25">
      <c r="A8" s="15" t="s">
        <v>0</v>
      </c>
      <c r="B8" s="15" t="s">
        <v>1</v>
      </c>
      <c r="C8" s="15" t="s">
        <v>2</v>
      </c>
      <c r="D8" s="15"/>
      <c r="E8" s="1"/>
      <c r="F8" s="1"/>
      <c r="G8" s="1"/>
      <c r="H8" s="1"/>
      <c r="I8" s="1"/>
      <c r="J8" s="1"/>
      <c r="K8" s="1"/>
    </row>
    <row r="9" spans="1:15" ht="24.95" customHeight="1" x14ac:dyDescent="0.25">
      <c r="A9" s="15" t="s">
        <v>3</v>
      </c>
      <c r="B9" s="15"/>
      <c r="C9" s="15" t="s">
        <v>4</v>
      </c>
      <c r="D9" s="15">
        <v>4249</v>
      </c>
      <c r="E9" s="1"/>
      <c r="F9" s="1"/>
      <c r="G9" s="1"/>
      <c r="H9" s="1"/>
      <c r="I9" s="1"/>
      <c r="J9" s="1"/>
      <c r="K9" s="1"/>
    </row>
    <row r="10" spans="1:15" ht="24.95" customHeight="1" x14ac:dyDescent="0.25">
      <c r="A10" s="15" t="s">
        <v>5</v>
      </c>
      <c r="B10" s="15" t="s">
        <v>6</v>
      </c>
      <c r="C10" s="15" t="s">
        <v>7</v>
      </c>
      <c r="D10" s="15"/>
      <c r="E10" s="1"/>
      <c r="F10" s="1"/>
      <c r="G10" s="1"/>
      <c r="H10" s="1"/>
      <c r="I10" s="1"/>
      <c r="J10" s="1"/>
      <c r="K10" s="1"/>
    </row>
    <row r="11" spans="1:15" ht="24.95" customHeight="1" x14ac:dyDescent="0.25">
      <c r="A11" s="15" t="s">
        <v>8</v>
      </c>
      <c r="B11" s="15"/>
      <c r="C11" s="15" t="s">
        <v>9</v>
      </c>
      <c r="D11" s="15"/>
      <c r="E11" s="1"/>
      <c r="F11" s="1"/>
      <c r="G11" s="1"/>
      <c r="H11" s="1"/>
      <c r="I11" s="1"/>
      <c r="J11" s="1"/>
      <c r="K11" s="1"/>
    </row>
    <row r="12" spans="1:15" ht="24.95" customHeight="1" x14ac:dyDescent="0.25">
      <c r="A12" s="15" t="s">
        <v>10</v>
      </c>
      <c r="B12" s="15"/>
      <c r="C12" s="15" t="s">
        <v>11</v>
      </c>
      <c r="D12" s="15"/>
      <c r="E12" s="1"/>
      <c r="F12" s="1"/>
      <c r="G12" s="1"/>
      <c r="H12" s="1"/>
      <c r="I12" s="1"/>
      <c r="J12" s="1"/>
      <c r="K12" s="1"/>
    </row>
    <row r="13" spans="1:15" ht="24.95" customHeight="1" x14ac:dyDescent="0.25">
      <c r="A13" s="15" t="s">
        <v>12</v>
      </c>
      <c r="B13" s="15"/>
      <c r="C13" s="15" t="s">
        <v>13</v>
      </c>
      <c r="D13" s="15"/>
      <c r="E13" s="1"/>
      <c r="F13" s="1"/>
      <c r="G13" s="1"/>
      <c r="H13" s="1"/>
      <c r="I13" s="1"/>
      <c r="J13" s="1"/>
      <c r="K13" s="1"/>
    </row>
    <row r="14" spans="1:15" ht="24.95" customHeight="1" x14ac:dyDescent="0.25">
      <c r="A14" s="15" t="s">
        <v>14</v>
      </c>
      <c r="B14" s="15"/>
      <c r="C14" s="15" t="s">
        <v>15</v>
      </c>
      <c r="D14" s="15"/>
      <c r="E14" s="1"/>
      <c r="F14" s="1"/>
      <c r="G14" s="1"/>
      <c r="H14" s="1"/>
      <c r="I14" s="1"/>
      <c r="J14" s="1"/>
      <c r="K14" s="1"/>
    </row>
    <row r="15" spans="1:15" ht="24.95" customHeight="1" x14ac:dyDescent="0.25">
      <c r="A15" s="15" t="s">
        <v>16</v>
      </c>
      <c r="B15" s="15" t="s">
        <v>17</v>
      </c>
      <c r="C15" s="15" t="s">
        <v>18</v>
      </c>
      <c r="D15" s="15"/>
      <c r="E15" s="1"/>
      <c r="F15" s="1"/>
      <c r="G15" s="1"/>
      <c r="H15" s="1"/>
      <c r="I15" s="1"/>
      <c r="J15" s="1"/>
      <c r="K15" s="1"/>
    </row>
    <row r="16" spans="1:15" ht="24.95" customHeight="1" x14ac:dyDescent="0.25">
      <c r="A16" s="1"/>
      <c r="B16" s="1"/>
      <c r="C16" s="1"/>
      <c r="D16" s="1"/>
      <c r="E16" s="1"/>
      <c r="F16" s="1"/>
      <c r="G16" s="1"/>
      <c r="H16" s="1"/>
      <c r="I16" s="1"/>
      <c r="J16" s="1"/>
      <c r="K16" s="1"/>
    </row>
    <row r="17" spans="1:11" ht="24.95" customHeight="1" x14ac:dyDescent="0.25">
      <c r="A17" s="61" t="s">
        <v>1440</v>
      </c>
      <c r="B17" s="38"/>
      <c r="C17" s="38"/>
      <c r="D17" s="38"/>
      <c r="E17" s="38"/>
      <c r="F17" s="38"/>
      <c r="G17" s="38"/>
      <c r="H17" s="38"/>
      <c r="I17" s="38"/>
      <c r="J17" s="38"/>
      <c r="K17" s="1"/>
    </row>
    <row r="18" spans="1:11" ht="24.95" customHeight="1" x14ac:dyDescent="0.25">
      <c r="A18" s="57" t="s">
        <v>1441</v>
      </c>
      <c r="B18" s="38"/>
      <c r="C18" s="38"/>
      <c r="D18" s="38"/>
      <c r="E18" s="38"/>
      <c r="F18" s="38"/>
      <c r="G18" s="38"/>
      <c r="H18" s="38"/>
      <c r="I18" s="38"/>
      <c r="J18" s="38"/>
      <c r="K18" s="19"/>
    </row>
    <row r="19" spans="1:11" ht="24.95" customHeight="1" x14ac:dyDescent="0.25">
      <c r="A19" s="57" t="s">
        <v>1442</v>
      </c>
      <c r="B19" s="38"/>
      <c r="C19" s="38"/>
      <c r="D19" s="38"/>
      <c r="E19" s="38"/>
      <c r="F19" s="38"/>
      <c r="G19" s="38"/>
      <c r="H19" s="38"/>
      <c r="I19" s="38"/>
      <c r="J19" s="38"/>
      <c r="K19" s="19">
        <f>C36+E36+G36</f>
        <v>206</v>
      </c>
    </row>
    <row r="20" spans="1:11" ht="24.95" customHeight="1" x14ac:dyDescent="0.25">
      <c r="A20" s="57" t="s">
        <v>1443</v>
      </c>
      <c r="B20" s="38"/>
      <c r="C20" s="38"/>
      <c r="D20" s="38"/>
      <c r="E20" s="38"/>
      <c r="F20" s="38"/>
      <c r="G20" s="38"/>
      <c r="H20" s="38"/>
      <c r="I20" s="38"/>
      <c r="J20" s="38"/>
      <c r="K20" s="19">
        <f>K19*2</f>
        <v>412</v>
      </c>
    </row>
    <row r="21" spans="1:11" ht="24.95" customHeight="1" x14ac:dyDescent="0.25">
      <c r="A21" s="57" t="s">
        <v>1444</v>
      </c>
      <c r="B21" s="38"/>
      <c r="C21" s="38"/>
      <c r="D21" s="38"/>
      <c r="E21" s="38"/>
      <c r="F21" s="38"/>
      <c r="G21" s="38"/>
      <c r="H21" s="38"/>
      <c r="I21" s="38"/>
      <c r="J21" s="38"/>
      <c r="K21" s="19">
        <f>D36+F36+H36</f>
        <v>312</v>
      </c>
    </row>
    <row r="22" spans="1:11" ht="24.95" customHeight="1" x14ac:dyDescent="0.25">
      <c r="A22" s="57" t="s">
        <v>1445</v>
      </c>
      <c r="B22" s="38"/>
      <c r="C22" s="38"/>
      <c r="D22" s="38"/>
      <c r="E22" s="38"/>
      <c r="F22" s="38"/>
      <c r="G22" s="38"/>
      <c r="H22" s="38"/>
      <c r="I22" s="38"/>
      <c r="J22" s="38"/>
      <c r="K22" s="20">
        <f>C37</f>
        <v>0.75728155339805825</v>
      </c>
    </row>
    <row r="23" spans="1:11" ht="24.95" customHeight="1" x14ac:dyDescent="0.25">
      <c r="A23" s="1"/>
      <c r="B23" s="1"/>
      <c r="C23" s="1"/>
      <c r="D23" s="1"/>
      <c r="E23" s="1"/>
      <c r="F23" s="1"/>
      <c r="G23" s="1"/>
      <c r="H23" s="1"/>
      <c r="I23" s="1"/>
      <c r="J23" s="1"/>
      <c r="K23" s="1"/>
    </row>
    <row r="24" spans="1:11" s="27" customFormat="1" ht="24.95" customHeight="1" x14ac:dyDescent="0.25">
      <c r="A24" s="26" t="s">
        <v>1446</v>
      </c>
      <c r="B24" s="26" t="s">
        <v>1447</v>
      </c>
      <c r="C24" s="26" t="s">
        <v>1448</v>
      </c>
      <c r="D24" s="26" t="s">
        <v>1449</v>
      </c>
      <c r="E24" s="26" t="s">
        <v>1450</v>
      </c>
      <c r="F24" s="26" t="s">
        <v>1451</v>
      </c>
      <c r="G24" s="26" t="s">
        <v>1452</v>
      </c>
      <c r="H24" s="26" t="s">
        <v>1453</v>
      </c>
      <c r="I24" s="2"/>
      <c r="J24" s="2"/>
      <c r="K24" s="2"/>
    </row>
    <row r="25" spans="1:11" ht="24.95" customHeight="1" x14ac:dyDescent="0.25">
      <c r="A25" s="16">
        <v>1</v>
      </c>
      <c r="B25" s="1" t="s">
        <v>34</v>
      </c>
      <c r="C25" s="21">
        <f>COUNTIFS('REEL Regenerative Tool_Farm'!D:D, "1*", 'REEL Regenerative Tool_Farm'!L:L, "FC")</f>
        <v>50</v>
      </c>
      <c r="D25" s="22">
        <f>COUNTIFS('REEL Regenerative Tool_Farm'!D:D, "1*", 'REEL Regenerative Tool_Farm'!L:L, "FC") * 2</f>
        <v>100</v>
      </c>
      <c r="E25" s="21">
        <f>COUNTIFS('REEL Regenerative Tool_Farm'!D:D, "1*", 'REEL Regenerative Tool_Farm'!L:L, "PC")</f>
        <v>5</v>
      </c>
      <c r="F25" s="22">
        <f>COUNTIFS('REEL Regenerative Tool_Farm'!D:D, "1*", 'REEL Regenerative Tool_Farm'!L:L, "PC") * 1</f>
        <v>5</v>
      </c>
      <c r="G25" s="21">
        <f>COUNTIFS('REEL Regenerative Tool_Farm'!D:D, "1*", 'REEL Regenerative Tool_Farm'!L:L, "NC")</f>
        <v>2</v>
      </c>
      <c r="H25" s="22">
        <f>COUNTIFS('REEL Regenerative Tool_Farm'!D:D, "1*", 'REEL Regenerative Tool_Farm'!L:L, "NC") * 0</f>
        <v>0</v>
      </c>
      <c r="I25" s="1"/>
      <c r="J25" s="1"/>
      <c r="K25" s="1"/>
    </row>
    <row r="26" spans="1:11" ht="24.95" customHeight="1" x14ac:dyDescent="0.25">
      <c r="A26" s="16">
        <v>2</v>
      </c>
      <c r="B26" s="1" t="s">
        <v>357</v>
      </c>
      <c r="C26" s="21">
        <f>COUNTIFS('REEL Regenerative Tool_Farm'!D:D, "2*", 'REEL Regenerative Tool_Farm'!L:L, "FC")</f>
        <v>13</v>
      </c>
      <c r="D26" s="22">
        <f>COUNTIFS('REEL Regenerative Tool_Farm'!D:D, "2*", 'REEL Regenerative Tool_Farm'!L:L, "FC") * 2</f>
        <v>26</v>
      </c>
      <c r="E26" s="21">
        <f>COUNTIFS('REEL Regenerative Tool_Farm'!D:D, "2*", 'REEL Regenerative Tool_Farm'!L:L, "PC")</f>
        <v>0</v>
      </c>
      <c r="F26" s="22">
        <f>COUNTIFS('REEL Regenerative Tool_Farm'!D:D, "2*", 'REEL Regenerative Tool_Farm'!L:L, "PC") * 1</f>
        <v>0</v>
      </c>
      <c r="G26" s="21">
        <f>COUNTIFS('REEL Regenerative Tool_Farm'!D:D, "2*", 'REEL Regenerative Tool_Farm'!L:L, "NC")</f>
        <v>0</v>
      </c>
      <c r="H26" s="22">
        <f>COUNTIFS('REEL Regenerative Tool_Farm'!D:D, "2*", 'REEL Regenerative Tool_Farm'!L:L, "NC") * 0</f>
        <v>0</v>
      </c>
      <c r="I26" s="1"/>
      <c r="J26" s="1"/>
      <c r="K26" s="1"/>
    </row>
    <row r="27" spans="1:11" ht="24.95" customHeight="1" x14ac:dyDescent="0.25">
      <c r="A27" s="16">
        <v>3</v>
      </c>
      <c r="B27" s="1" t="s">
        <v>443</v>
      </c>
      <c r="C27" s="21">
        <f>COUNTIFS('REEL Regenerative Tool_Farm'!D:D, "3*", 'REEL Regenerative Tool_Farm'!L:L, "FC")</f>
        <v>20</v>
      </c>
      <c r="D27" s="22">
        <f>COUNTIFS('REEL Regenerative Tool_Farm'!D:D, "3*", 'REEL Regenerative Tool_Farm'!L:L, "FC") * 2</f>
        <v>40</v>
      </c>
      <c r="E27" s="21">
        <f>COUNTIFS('REEL Regenerative Tool_Farm'!D:D, "3*", 'REEL Regenerative Tool_Farm'!L:L, "PC")</f>
        <v>0</v>
      </c>
      <c r="F27" s="22">
        <f>COUNTIFS('REEL Regenerative Tool_Farm'!D:D, "3*", 'REEL Regenerative Tool_Farm'!L:L, "PC") * 1</f>
        <v>0</v>
      </c>
      <c r="G27" s="21">
        <f>COUNTIFS('REEL Regenerative Tool_Farm'!D:D, "3*", 'REEL Regenerative Tool_Farm'!L:L, "NC")</f>
        <v>0</v>
      </c>
      <c r="H27" s="22">
        <f>COUNTIFS('REEL Regenerative Tool_Farm'!D:D, "3*", 'REEL Regenerative Tool_Farm'!L:L, "NC") * 0</f>
        <v>0</v>
      </c>
      <c r="I27" s="1"/>
      <c r="J27" s="1"/>
      <c r="K27" s="1"/>
    </row>
    <row r="28" spans="1:11" ht="24.95" customHeight="1" x14ac:dyDescent="0.25">
      <c r="A28" s="16">
        <v>4</v>
      </c>
      <c r="B28" s="1" t="s">
        <v>573</v>
      </c>
      <c r="C28" s="21">
        <f>COUNTIFS('REEL Regenerative Tool_Farm'!D:D, "4*", 'REEL Regenerative Tool_Farm'!L:L, "FC")</f>
        <v>13</v>
      </c>
      <c r="D28" s="22">
        <f>COUNTIFS('REEL Regenerative Tool_Farm'!D:D, "4*", 'REEL Regenerative Tool_Farm'!L:L, "FC") * 2</f>
        <v>26</v>
      </c>
      <c r="E28" s="21">
        <f>COUNTIFS('REEL Regenerative Tool_Farm'!D:D, "4*", 'REEL Regenerative Tool_Farm'!L:L, "PC")</f>
        <v>17</v>
      </c>
      <c r="F28" s="22">
        <f>COUNTIFS('REEL Regenerative Tool_Farm'!D:D, "4*", 'REEL Regenerative Tool_Farm'!L:L, "PC") * 1</f>
        <v>17</v>
      </c>
      <c r="G28" s="21">
        <f>COUNTIFS('REEL Regenerative Tool_Farm'!D:D, "4*", 'REEL Regenerative Tool_Farm'!L:L, "NC")</f>
        <v>0</v>
      </c>
      <c r="H28" s="22">
        <f>COUNTIFS('REEL Regenerative Tool_Farm'!D:D, "4*", 'REEL Regenerative Tool_Farm'!L:L, "NC") * 0</f>
        <v>0</v>
      </c>
      <c r="I28" s="1"/>
      <c r="J28" s="1"/>
      <c r="K28" s="1"/>
    </row>
    <row r="29" spans="1:11" ht="24.95" customHeight="1" x14ac:dyDescent="0.25">
      <c r="A29" s="16">
        <v>5</v>
      </c>
      <c r="B29" s="1" t="s">
        <v>774</v>
      </c>
      <c r="C29" s="21">
        <f>COUNTIFS('REEL Regenerative Tool_Farm'!D:D, "5*", 'REEL Regenerative Tool_Farm'!L:L, "FC")</f>
        <v>0</v>
      </c>
      <c r="D29" s="22">
        <f>COUNTIFS('REEL Regenerative Tool_Farm'!D:D, "5*", 'REEL Regenerative Tool_Farm'!L:L, "FC") * 2</f>
        <v>0</v>
      </c>
      <c r="E29" s="21">
        <f>COUNTIFS('REEL Regenerative Tool_Farm'!D:D, "5*", 'REEL Regenerative Tool_Farm'!L:L, "PC")</f>
        <v>15</v>
      </c>
      <c r="F29" s="22">
        <f>COUNTIFS('REEL Regenerative Tool_Farm'!D:D, "5*", 'REEL Regenerative Tool_Farm'!L:L, "PC") * 1</f>
        <v>15</v>
      </c>
      <c r="G29" s="21">
        <f>COUNTIFS('REEL Regenerative Tool_Farm'!D:D, "5*", 'REEL Regenerative Tool_Farm'!L:L, "NC")</f>
        <v>0</v>
      </c>
      <c r="H29" s="22">
        <f>COUNTIFS('REEL Regenerative Tool_Farm'!D:D, "5*", 'REEL Regenerative Tool_Farm'!L:L, "NC") * 0</f>
        <v>0</v>
      </c>
      <c r="I29" s="1"/>
      <c r="J29" s="1"/>
      <c r="K29" s="1"/>
    </row>
    <row r="30" spans="1:11" ht="24.95" customHeight="1" x14ac:dyDescent="0.25">
      <c r="A30" s="16">
        <v>6</v>
      </c>
      <c r="B30" s="1" t="s">
        <v>875</v>
      </c>
      <c r="C30" s="21">
        <f>COUNTIFS('REEL Regenerative Tool_Farm'!D:D, "6*", 'REEL Regenerative Tool_Farm'!L:L, "FC")</f>
        <v>0</v>
      </c>
      <c r="D30" s="22">
        <f>COUNTIFS('REEL Regenerative Tool_Farm'!D:D, "6*", 'REEL Regenerative Tool_Farm'!L:L, "FC") * 2</f>
        <v>0</v>
      </c>
      <c r="E30" s="21">
        <f>COUNTIFS('REEL Regenerative Tool_Farm'!D:D, "6*", 'REEL Regenerative Tool_Farm'!L:L, "PC")</f>
        <v>19</v>
      </c>
      <c r="F30" s="22">
        <f>COUNTIFS('REEL Regenerative Tool_Farm'!D:D, "6*", 'REEL Regenerative Tool_Farm'!L:L, "PC") * 1</f>
        <v>19</v>
      </c>
      <c r="G30" s="21">
        <f>COUNTIFS('REEL Regenerative Tool_Farm'!D:D, "6*", 'REEL Regenerative Tool_Farm'!L:L, "NC")</f>
        <v>0</v>
      </c>
      <c r="H30" s="22">
        <f>COUNTIFS('REEL Regenerative Tool_Farm'!D:D, "6*", 'REEL Regenerative Tool_Farm'!L:L, "NC") * 0</f>
        <v>0</v>
      </c>
      <c r="I30" s="1"/>
      <c r="J30" s="1"/>
      <c r="K30" s="1"/>
    </row>
    <row r="31" spans="1:11" ht="24.95" customHeight="1" x14ac:dyDescent="0.25">
      <c r="A31" s="16">
        <v>7</v>
      </c>
      <c r="B31" s="1" t="s">
        <v>1005</v>
      </c>
      <c r="C31" s="21">
        <f>COUNTIFS('REEL Regenerative Tool_Farm'!D:D, "7*", 'REEL Regenerative Tool_Farm'!L:L, "FC")</f>
        <v>0</v>
      </c>
      <c r="D31" s="22">
        <f>COUNTIFS('REEL Regenerative Tool_Farm'!D:D, "7*", 'REEL Regenerative Tool_Farm'!L:L, "FC") * 2</f>
        <v>0</v>
      </c>
      <c r="E31" s="21">
        <f>COUNTIFS('REEL Regenerative Tool_Farm'!D:D, "7*", 'REEL Regenerative Tool_Farm'!L:L, "PC")</f>
        <v>3</v>
      </c>
      <c r="F31" s="22">
        <f>COUNTIFS('REEL Regenerative Tool_Farm'!D:D, "7*", 'REEL Regenerative Tool_Farm'!L:L, "PC") * 1</f>
        <v>3</v>
      </c>
      <c r="G31" s="21">
        <f>COUNTIFS('REEL Regenerative Tool_Farm'!D:D, "7*", 'REEL Regenerative Tool_Farm'!L:L, "NC")</f>
        <v>0</v>
      </c>
      <c r="H31" s="22">
        <f>COUNTIFS('REEL Regenerative Tool_Farm'!D:D, "7*", 'REEL Regenerative Tool_Farm'!L:L, "NC") * 0</f>
        <v>0</v>
      </c>
      <c r="I31" s="1"/>
      <c r="J31" s="1"/>
      <c r="K31" s="1"/>
    </row>
    <row r="32" spans="1:11" ht="24.95" customHeight="1" x14ac:dyDescent="0.25">
      <c r="A32" s="16">
        <v>8</v>
      </c>
      <c r="B32" s="1" t="s">
        <v>1027</v>
      </c>
      <c r="C32" s="21">
        <f>COUNTIFS('REEL Regenerative Tool_Farm'!D:D, "8*", 'REEL Regenerative Tool_Farm'!L:L, "FC")</f>
        <v>0</v>
      </c>
      <c r="D32" s="22">
        <f>COUNTIFS('REEL Regenerative Tool_Farm'!D:D, "8*", 'REEL Regenerative Tool_Farm'!L:L, "FC") * 2</f>
        <v>0</v>
      </c>
      <c r="E32" s="21">
        <f>COUNTIFS('REEL Regenerative Tool_Farm'!D:D, "8*", 'REEL Regenerative Tool_Farm'!L:L, "PC")</f>
        <v>2</v>
      </c>
      <c r="F32" s="22">
        <f>COUNTIFS('REEL Regenerative Tool_Farm'!D:D, "8*", 'REEL Regenerative Tool_Farm'!L:L, "PC") * 1</f>
        <v>2</v>
      </c>
      <c r="G32" s="21">
        <f>COUNTIFS('REEL Regenerative Tool_Farm'!D:D, "8*", 'REEL Regenerative Tool_Farm'!L:L, "NC")</f>
        <v>0</v>
      </c>
      <c r="H32" s="22">
        <f>COUNTIFS('REEL Regenerative Tool_Farm'!D:D, "8*", 'REEL Regenerative Tool_Farm'!L:L, "NC") * 0</f>
        <v>0</v>
      </c>
      <c r="I32" s="1"/>
      <c r="J32" s="1"/>
      <c r="K32" s="1"/>
    </row>
    <row r="33" spans="1:11" ht="24.95" customHeight="1" x14ac:dyDescent="0.25">
      <c r="A33" s="16">
        <v>9</v>
      </c>
      <c r="B33" s="1" t="s">
        <v>1041</v>
      </c>
      <c r="C33" s="21">
        <f>COUNTIFS('REEL Regenerative Tool_Farm'!D:D, "9*", 'REEL Regenerative Tool_Farm'!L:L, "FC")</f>
        <v>11</v>
      </c>
      <c r="D33" s="22">
        <f>COUNTIFS('REEL Regenerative Tool_Farm'!D:D, "9*", 'REEL Regenerative Tool_Farm'!L:L, "FC") * 2</f>
        <v>22</v>
      </c>
      <c r="E33" s="21">
        <f>COUNTIFS('REEL Regenerative Tool_Farm'!D:D, "9*", 'REEL Regenerative Tool_Farm'!L:L, "PC")</f>
        <v>24</v>
      </c>
      <c r="F33" s="22">
        <f>COUNTIFS('REEL Regenerative Tool_Farm'!D:D, "9*", 'REEL Regenerative Tool_Farm'!L:L, "PC") * 1</f>
        <v>24</v>
      </c>
      <c r="G33" s="21">
        <f>COUNTIFS('REEL Regenerative Tool_Farm'!D:D, "9*", 'REEL Regenerative Tool_Farm'!L:L, "NC")</f>
        <v>1</v>
      </c>
      <c r="H33" s="22">
        <f>COUNTIFS('REEL Regenerative Tool_Farm'!D:D, "9*", 'REEL Regenerative Tool_Farm'!L:L, "NC") * 0</f>
        <v>0</v>
      </c>
      <c r="I33" s="1"/>
      <c r="J33" s="1"/>
      <c r="K33" s="1"/>
    </row>
    <row r="34" spans="1:11" ht="24.95" customHeight="1" x14ac:dyDescent="0.25">
      <c r="A34" s="16">
        <v>10</v>
      </c>
      <c r="B34" s="1" t="s">
        <v>1371</v>
      </c>
      <c r="C34" s="21">
        <f>COUNTIFS('REEL Regenerative Tool_Farm'!D:D, "10*", 'REEL Regenerative Tool_Farm'!L:L, "FC")</f>
        <v>4</v>
      </c>
      <c r="D34" s="22">
        <f>COUNTIFS('REEL Regenerative Tool_Farm'!D:D, "10*", 'REEL Regenerative Tool_Farm'!L:L, "FC") * 2</f>
        <v>8</v>
      </c>
      <c r="E34" s="21">
        <f>COUNTIFS('REEL Regenerative Tool_Farm'!D:D, "10*", 'REEL Regenerative Tool_Farm'!L:L, "PC")</f>
        <v>1</v>
      </c>
      <c r="F34" s="22">
        <f>COUNTIFS('REEL Regenerative Tool_Farm'!D:D, "10*", 'REEL Regenerative Tool_Farm'!L:L, "PC") * 1</f>
        <v>1</v>
      </c>
      <c r="G34" s="21">
        <f>COUNTIFS('REEL Regenerative Tool_Farm'!D:D, "10*", 'REEL Regenerative Tool_Farm'!L:L, "NC")</f>
        <v>0</v>
      </c>
      <c r="H34" s="22">
        <f>COUNTIFS('REEL Regenerative Tool_Farm'!D:D, "10*", 'REEL Regenerative Tool_Farm'!L:L, "NC") * 0</f>
        <v>0</v>
      </c>
      <c r="I34" s="1"/>
      <c r="J34" s="1"/>
      <c r="K34" s="1"/>
    </row>
    <row r="35" spans="1:11" ht="24.95" customHeight="1" x14ac:dyDescent="0.25">
      <c r="A35" s="16">
        <v>11</v>
      </c>
      <c r="B35" s="1" t="s">
        <v>1400</v>
      </c>
      <c r="C35" s="21">
        <f>COUNTIFS('REEL Regenerative Tool_Farm'!D:D, "11*", 'REEL Regenerative Tool_Farm'!L:L, "FC")</f>
        <v>0</v>
      </c>
      <c r="D35" s="22">
        <f>COUNTIFS('REEL Regenerative Tool_Farm'!D:D, "11*", 'REEL Regenerative Tool_Farm'!L:L, "FC") * 2</f>
        <v>0</v>
      </c>
      <c r="E35" s="21">
        <f>COUNTIFS('REEL Regenerative Tool_Farm'!D:D, "11*", 'REEL Regenerative Tool_Farm'!L:L, "PC")</f>
        <v>4</v>
      </c>
      <c r="F35" s="22">
        <f>COUNTIFS('REEL Regenerative Tool_Farm'!D:D, "11*", 'REEL Regenerative Tool_Farm'!L:L, "PC") * 1</f>
        <v>4</v>
      </c>
      <c r="G35" s="21">
        <f>COUNTIFS('REEL Regenerative Tool_Farm'!D:D, "11*", 'REEL Regenerative Tool_Farm'!L:L, "NC")</f>
        <v>2</v>
      </c>
      <c r="H35" s="22">
        <f>COUNTIFS('REEL Regenerative Tool_Farm'!D:D, "11*", 'REEL Regenerative Tool_Farm'!L:L, "NC") * 0</f>
        <v>0</v>
      </c>
      <c r="I35" s="1"/>
      <c r="J35" s="1"/>
      <c r="K35" s="1"/>
    </row>
    <row r="36" spans="1:11" x14ac:dyDescent="0.25">
      <c r="A36" s="1"/>
      <c r="B36" s="17" t="s">
        <v>1454</v>
      </c>
      <c r="C36" s="35">
        <f t="shared" ref="C36:H36" si="0">SUM(C25:C35)</f>
        <v>111</v>
      </c>
      <c r="D36" s="24">
        <f t="shared" si="0"/>
        <v>222</v>
      </c>
      <c r="E36" s="35">
        <f t="shared" si="0"/>
        <v>90</v>
      </c>
      <c r="F36" s="24">
        <f t="shared" si="0"/>
        <v>90</v>
      </c>
      <c r="G36" s="35">
        <f t="shared" si="0"/>
        <v>5</v>
      </c>
      <c r="H36" s="24">
        <f t="shared" si="0"/>
        <v>0</v>
      </c>
    </row>
    <row r="37" spans="1:11" x14ac:dyDescent="0.25">
      <c r="A37" s="1"/>
      <c r="B37" s="17" t="s">
        <v>1455</v>
      </c>
      <c r="C37" s="25">
        <f>(D36+F36+H36)/((C36+E36+G36)*2)</f>
        <v>0.75728155339805825</v>
      </c>
      <c r="D37" s="24"/>
      <c r="E37" s="23"/>
      <c r="F37" s="24"/>
      <c r="G37" s="23"/>
      <c r="H37" s="24"/>
    </row>
    <row r="38" spans="1:11" x14ac:dyDescent="0.25">
      <c r="A38" s="1"/>
      <c r="B38" s="18" t="s">
        <v>1456</v>
      </c>
      <c r="C38" s="55">
        <f>COUNTIFS('REEL Regenerative Tool_Farm'!C21:C328,"M",'REEL Regenerative Tool_Farm'!L21:L328,"FC")</f>
        <v>6</v>
      </c>
      <c r="D38" s="56"/>
      <c r="E38" s="55">
        <f>COUNTIFS('REEL Regenerative Tool_Farm'!C21:C328,"M",'REEL Regenerative Tool_Farm'!L21:L328,"PC")</f>
        <v>6</v>
      </c>
      <c r="F38" s="56"/>
      <c r="G38" s="55">
        <f>COUNTIFS('REEL Regenerative Tool_Farm'!C21:C328,"M",'REEL Regenerative Tool_Farm'!L21:L328,"NC")</f>
        <v>0</v>
      </c>
      <c r="H38" s="56"/>
    </row>
  </sheetData>
  <mergeCells count="13">
    <mergeCell ref="A2:C4"/>
    <mergeCell ref="D2:N4"/>
    <mergeCell ref="O2:O4"/>
    <mergeCell ref="A7:K7"/>
    <mergeCell ref="A17:J17"/>
    <mergeCell ref="C38:D38"/>
    <mergeCell ref="E38:F38"/>
    <mergeCell ref="G38:H38"/>
    <mergeCell ref="A18:J18"/>
    <mergeCell ref="A19:J19"/>
    <mergeCell ref="A20:J20"/>
    <mergeCell ref="A21:J21"/>
    <mergeCell ref="A22:J22"/>
  </mergeCells>
  <dataValidations count="1">
    <dataValidation type="list" showInputMessage="1" showErrorMessage="1" errorTitle="Invalid input" error="Value must be between 1 and 6." promptTitle="Select value" prompt="Please select a value from the dropdown." sqref="K18" xr:uid="{00000000-0002-0000-0200-000000000000}">
      <formula1>"1,2,3,4,5,6"</formula1>
    </dataValidation>
  </dataValidations>
  <pageMargins left="0.7" right="0.7" top="0.75" bottom="0.75" header="0.3" footer="0.3"/>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REEL Regenerative Tool_Farm</vt:lpstr>
      <vt:lpstr>Narrative Report</vt:lpstr>
      <vt:lpstr>Result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Suresh Paul</cp:lastModifiedBy>
  <dcterms:created xsi:type="dcterms:W3CDTF">2025-09-03T04:11:56Z</dcterms:created>
  <dcterms:modified xsi:type="dcterms:W3CDTF">2025-09-03T05:05:36Z</dcterms:modified>
  <cp:category/>
</cp:coreProperties>
</file>